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1970" windowHeight="3450" activeTab="0"/>
  </bookViews>
  <sheets>
    <sheet name="4.Q.06-Tab. celk." sheetId="1" r:id="rId1"/>
  </sheets>
  <definedNames/>
  <calcPr fullCalcOnLoad="1"/>
</workbook>
</file>

<file path=xl/sharedStrings.xml><?xml version="1.0" encoding="utf-8"?>
<sst xmlns="http://schemas.openxmlformats.org/spreadsheetml/2006/main" count="252" uniqueCount="79">
  <si>
    <t>v tis. Kč</t>
  </si>
  <si>
    <t>Firma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</si>
  <si>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</si>
  <si>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</si>
  <si>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</si>
  <si>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</si>
  <si>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</si>
  <si>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</si>
  <si>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</si>
  <si>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Rozpočet</t>
  </si>
  <si>
    <t>Plnění za</t>
  </si>
  <si>
    <t>%</t>
  </si>
  <si>
    <t xml:space="preserve">%  </t>
  </si>
  <si>
    <t>plnění</t>
  </si>
  <si>
    <t>Acton</t>
  </si>
  <si>
    <t>-</t>
  </si>
  <si>
    <t>VAS</t>
  </si>
  <si>
    <t>Centra</t>
  </si>
  <si>
    <t>První společná</t>
  </si>
  <si>
    <t>Správa bytových</t>
  </si>
  <si>
    <t>objektů celkem</t>
  </si>
  <si>
    <t>Solid</t>
  </si>
  <si>
    <t>Luma</t>
  </si>
  <si>
    <t>Acton (Štěrboholy)</t>
  </si>
  <si>
    <t>TSK</t>
  </si>
  <si>
    <t>Správa nebyt. obj.</t>
  </si>
  <si>
    <t>a staveb celkem</t>
  </si>
  <si>
    <t>Kolektory Praha</t>
  </si>
  <si>
    <t>Technická zařízení</t>
  </si>
  <si>
    <t>Movitý majetek</t>
  </si>
  <si>
    <t>Oblast hodnocení</t>
  </si>
  <si>
    <t xml:space="preserve">% </t>
  </si>
  <si>
    <t>Pronájmy objektů</t>
  </si>
  <si>
    <t>v OOA</t>
  </si>
  <si>
    <t>Pronájmy pozemků</t>
  </si>
  <si>
    <t>Prodej nemovitostí</t>
  </si>
  <si>
    <t>v OOA (obj.+poz.)</t>
  </si>
  <si>
    <t>Ostatní hospodářská</t>
  </si>
  <si>
    <t>činnost</t>
  </si>
  <si>
    <t>Prodej bytových</t>
  </si>
  <si>
    <t>domů</t>
  </si>
  <si>
    <t>Hospodář. činnost</t>
  </si>
  <si>
    <t>OHS</t>
  </si>
  <si>
    <t>OMI</t>
  </si>
  <si>
    <t>archivu HMP</t>
  </si>
  <si>
    <t>Odpisy HIM u komerč.</t>
  </si>
  <si>
    <t>využív. objektů</t>
  </si>
  <si>
    <t>Odpisy nedobytných</t>
  </si>
  <si>
    <t>pohledávek</t>
  </si>
  <si>
    <t>Uplatnění zůst. cen</t>
  </si>
  <si>
    <t>při prodejích HIM</t>
  </si>
  <si>
    <t>Rezerva</t>
  </si>
  <si>
    <t>PVS</t>
  </si>
  <si>
    <t>Abramsonová J.</t>
  </si>
  <si>
    <t>Agentura B+BA</t>
  </si>
  <si>
    <t xml:space="preserve">Hosp. činnost jinde </t>
  </si>
  <si>
    <t>Trade Centre</t>
  </si>
  <si>
    <t>CELKEM hospodář-</t>
  </si>
  <si>
    <t>ská činnost MHMP</t>
  </si>
  <si>
    <t>celkem</t>
  </si>
  <si>
    <t>Odbor OOA</t>
  </si>
  <si>
    <t>Správa portfolia</t>
  </si>
  <si>
    <t>cenných papírů</t>
  </si>
  <si>
    <t>Příjmy</t>
  </si>
  <si>
    <t>Výdaje</t>
  </si>
  <si>
    <t>Liga servis (bytové obj.)</t>
  </si>
  <si>
    <t>Liga servis (nebyt.obj.)</t>
  </si>
  <si>
    <t>Liga servis (Strahov)</t>
  </si>
  <si>
    <t>Daň z příjmu MČ</t>
  </si>
  <si>
    <t>Daň z příjmu</t>
  </si>
  <si>
    <t>CELKEM  HČ po zdanění</t>
  </si>
  <si>
    <t>Vysvětlivky:</t>
  </si>
  <si>
    <t>1) Podrobněji o těchto položkách - viz komentář.</t>
  </si>
  <si>
    <t>nespecifikovaná 1)</t>
  </si>
  <si>
    <t>Exekuce</t>
  </si>
  <si>
    <t>OOP</t>
  </si>
  <si>
    <t>Hodnocení hospodářské činnosti vlastního hospodaření hl.m. Prahy za rok 2006</t>
  </si>
  <si>
    <t xml:space="preserve"> 1-12/06</t>
  </si>
  <si>
    <t>Příloha č.5 k usnesení RHMP č.        ze dne     2007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</si>
</sst>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0.000"/>
    <numFmt numFmtId="168" formatCode="#,##0.0000"/>
    <numFmt numFmtId="169" formatCode="#"/>
    <numFmt numFmtId="170" formatCode="#,###"/>
    <numFmt numFmtId="171" formatCode="d/m/yy"/>
  </numFmts>
  <fonts count="11">
    <font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.5"/>
      <name val="Times New Roman CE"/>
      <family val="1"/>
    </font>
    <font>
      <b/>
      <sz val="6.5"/>
      <name val="Times New Roman CE"/>
      <family val="1"/>
    </font>
    <font>
      <sz val="6"/>
      <name val="Times New Roman CE"/>
      <family val="1"/>
    </font>
    <font>
      <i/>
      <sz val="10"/>
      <name val="Times New Roman CE"/>
      <family val="1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20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164" fontId="3" fillId="0" borderId="0" xfId="20" applyNumberFormat="1" applyFont="1" applyFill="1" applyBorder="1" applyAlignment="1">
      <alignment horizontal="right"/>
      <protection/>
    </xf>
    <xf numFmtId="3" fontId="3" fillId="0" borderId="0" xfId="20" applyNumberFormat="1" applyFont="1" applyFill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1" fillId="0" borderId="0" xfId="20" applyFont="1" applyFill="1">
      <alignment/>
      <protection/>
    </xf>
    <xf numFmtId="3" fontId="1" fillId="0" borderId="0" xfId="20" applyNumberFormat="1" applyFont="1" applyFill="1">
      <alignment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Continuous"/>
      <protection/>
    </xf>
    <xf numFmtId="0" fontId="6" fillId="0" borderId="3" xfId="20" applyFont="1" applyFill="1" applyBorder="1" applyAlignment="1">
      <alignment horizontal="centerContinuous"/>
      <protection/>
    </xf>
    <xf numFmtId="0" fontId="6" fillId="0" borderId="4" xfId="20" applyFont="1" applyFill="1" applyBorder="1" applyAlignment="1">
      <alignment horizontal="centerContinuous"/>
      <protection/>
    </xf>
    <xf numFmtId="0" fontId="6" fillId="0" borderId="5" xfId="20" applyFont="1" applyFill="1" applyBorder="1" applyAlignment="1">
      <alignment horizontal="centerContinuous"/>
      <protection/>
    </xf>
    <xf numFmtId="0" fontId="6" fillId="0" borderId="6" xfId="20" applyFont="1" applyFill="1" applyBorder="1" applyAlignment="1">
      <alignment horizontal="centerContinuous"/>
      <protection/>
    </xf>
    <xf numFmtId="0" fontId="6" fillId="0" borderId="7" xfId="20" applyFont="1" applyFill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10" xfId="20" applyFont="1" applyFill="1" applyBorder="1">
      <alignment/>
      <protection/>
    </xf>
    <xf numFmtId="0" fontId="6" fillId="0" borderId="9" xfId="20" applyFont="1" applyFill="1" applyBorder="1" applyAlignment="1">
      <alignment horizontal="centerContinuous"/>
      <protection/>
    </xf>
    <xf numFmtId="0" fontId="6" fillId="0" borderId="10" xfId="20" applyFont="1" applyFill="1" applyBorder="1" applyAlignment="1">
      <alignment horizontal="centerContinuous"/>
      <protection/>
    </xf>
    <xf numFmtId="0" fontId="6" fillId="0" borderId="11" xfId="20" applyFont="1" applyFill="1" applyBorder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19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6" fillId="0" borderId="22" xfId="20" applyFont="1" applyFill="1" applyBorder="1" applyAlignment="1">
      <alignment horizontal="center"/>
      <protection/>
    </xf>
    <xf numFmtId="0" fontId="6" fillId="0" borderId="23" xfId="20" applyFont="1" applyFill="1" applyBorder="1" applyAlignment="1">
      <alignment horizontal="center"/>
      <protection/>
    </xf>
    <xf numFmtId="0" fontId="6" fillId="0" borderId="24" xfId="20" applyFont="1" applyFill="1" applyBorder="1" applyAlignment="1">
      <alignment horizontal="center"/>
      <protection/>
    </xf>
    <xf numFmtId="0" fontId="7" fillId="0" borderId="16" xfId="20" applyFont="1" applyFill="1" applyBorder="1">
      <alignment/>
      <protection/>
    </xf>
    <xf numFmtId="0" fontId="6" fillId="0" borderId="25" xfId="20" applyFont="1" applyFill="1" applyBorder="1">
      <alignment/>
      <protection/>
    </xf>
    <xf numFmtId="0" fontId="6" fillId="0" borderId="26" xfId="20" applyFont="1" applyFill="1" applyBorder="1">
      <alignment/>
      <protection/>
    </xf>
    <xf numFmtId="0" fontId="6" fillId="0" borderId="27" xfId="20" applyFont="1" applyFill="1" applyBorder="1">
      <alignment/>
      <protection/>
    </xf>
    <xf numFmtId="3" fontId="6" fillId="2" borderId="28" xfId="20" applyNumberFormat="1" applyFont="1" applyFill="1" applyBorder="1">
      <alignment/>
      <protection/>
    </xf>
    <xf numFmtId="3" fontId="6" fillId="2" borderId="29" xfId="20" applyNumberFormat="1" applyFont="1" applyFill="1" applyBorder="1" applyAlignment="1">
      <alignment horizontal="right"/>
      <protection/>
    </xf>
    <xf numFmtId="3" fontId="6" fillId="2" borderId="29" xfId="20" applyNumberFormat="1" applyFont="1" applyFill="1" applyBorder="1">
      <alignment/>
      <protection/>
    </xf>
    <xf numFmtId="3" fontId="6" fillId="2" borderId="30" xfId="20" applyNumberFormat="1" applyFont="1" applyFill="1" applyBorder="1">
      <alignment/>
      <protection/>
    </xf>
    <xf numFmtId="164" fontId="6" fillId="2" borderId="31" xfId="20" applyNumberFormat="1" applyFont="1" applyFill="1" applyBorder="1" applyAlignment="1">
      <alignment horizontal="right"/>
      <protection/>
    </xf>
    <xf numFmtId="3" fontId="6" fillId="2" borderId="28" xfId="20" applyNumberFormat="1" applyFont="1" applyFill="1" applyBorder="1" applyAlignment="1">
      <alignment horizontal="right"/>
      <protection/>
    </xf>
    <xf numFmtId="3" fontId="6" fillId="2" borderId="32" xfId="20" applyNumberFormat="1" applyFont="1" applyFill="1" applyBorder="1">
      <alignment/>
      <protection/>
    </xf>
    <xf numFmtId="3" fontId="6" fillId="2" borderId="12" xfId="20" applyNumberFormat="1" applyFont="1" applyFill="1" applyBorder="1">
      <alignment/>
      <protection/>
    </xf>
    <xf numFmtId="0" fontId="6" fillId="2" borderId="13" xfId="20" applyFont="1" applyFill="1" applyBorder="1">
      <alignment/>
      <protection/>
    </xf>
    <xf numFmtId="3" fontId="6" fillId="2" borderId="14" xfId="20" applyNumberFormat="1" applyFont="1" applyFill="1" applyBorder="1">
      <alignment/>
      <protection/>
    </xf>
    <xf numFmtId="164" fontId="6" fillId="2" borderId="13" xfId="20" applyNumberFormat="1" applyFont="1" applyFill="1" applyBorder="1" applyAlignment="1">
      <alignment horizontal="right"/>
      <protection/>
    </xf>
    <xf numFmtId="3" fontId="6" fillId="2" borderId="32" xfId="20" applyNumberFormat="1" applyFont="1" applyFill="1" applyBorder="1" applyAlignment="1">
      <alignment horizontal="right"/>
      <protection/>
    </xf>
    <xf numFmtId="3" fontId="6" fillId="2" borderId="12" xfId="20" applyNumberFormat="1" applyFont="1" applyFill="1" applyBorder="1" applyAlignment="1">
      <alignment horizontal="right"/>
      <protection/>
    </xf>
    <xf numFmtId="164" fontId="6" fillId="2" borderId="15" xfId="20" applyNumberFormat="1" applyFont="1" applyFill="1" applyBorder="1" applyAlignment="1">
      <alignment horizontal="right"/>
      <protection/>
    </xf>
    <xf numFmtId="164" fontId="6" fillId="2" borderId="13" xfId="20" applyNumberFormat="1" applyFont="1" applyFill="1" applyBorder="1">
      <alignment/>
      <protection/>
    </xf>
    <xf numFmtId="164" fontId="6" fillId="2" borderId="15" xfId="20" applyNumberFormat="1" applyFont="1" applyFill="1" applyBorder="1">
      <alignment/>
      <protection/>
    </xf>
    <xf numFmtId="3" fontId="7" fillId="2" borderId="32" xfId="20" applyNumberFormat="1" applyFont="1" applyFill="1" applyBorder="1">
      <alignment/>
      <protection/>
    </xf>
    <xf numFmtId="3" fontId="7" fillId="2" borderId="12" xfId="20" applyNumberFormat="1" applyFont="1" applyFill="1" applyBorder="1">
      <alignment/>
      <protection/>
    </xf>
    <xf numFmtId="0" fontId="7" fillId="2" borderId="13" xfId="20" applyFont="1" applyFill="1" applyBorder="1">
      <alignment/>
      <protection/>
    </xf>
    <xf numFmtId="3" fontId="6" fillId="2" borderId="24" xfId="20" applyNumberFormat="1" applyFont="1" applyFill="1" applyBorder="1">
      <alignment/>
      <protection/>
    </xf>
    <xf numFmtId="3" fontId="6" fillId="2" borderId="18" xfId="20" applyNumberFormat="1" applyFont="1" applyFill="1" applyBorder="1">
      <alignment/>
      <protection/>
    </xf>
    <xf numFmtId="164" fontId="6" fillId="2" borderId="19" xfId="20" applyNumberFormat="1" applyFont="1" applyFill="1" applyBorder="1">
      <alignment/>
      <protection/>
    </xf>
    <xf numFmtId="3" fontId="6" fillId="2" borderId="20" xfId="20" applyNumberFormat="1" applyFont="1" applyFill="1" applyBorder="1">
      <alignment/>
      <protection/>
    </xf>
    <xf numFmtId="164" fontId="6" fillId="2" borderId="21" xfId="20" applyNumberFormat="1" applyFont="1" applyFill="1" applyBorder="1">
      <alignment/>
      <protection/>
    </xf>
    <xf numFmtId="3" fontId="6" fillId="2" borderId="14" xfId="20" applyNumberFormat="1" applyFont="1" applyFill="1" applyBorder="1" applyAlignment="1">
      <alignment horizontal="right"/>
      <protection/>
    </xf>
    <xf numFmtId="3" fontId="6" fillId="2" borderId="33" xfId="20" applyNumberFormat="1" applyFont="1" applyFill="1" applyBorder="1">
      <alignment/>
      <protection/>
    </xf>
    <xf numFmtId="0" fontId="6" fillId="2" borderId="7" xfId="20" applyFont="1" applyFill="1" applyBorder="1">
      <alignment/>
      <protection/>
    </xf>
    <xf numFmtId="0" fontId="6" fillId="2" borderId="25" xfId="20" applyFont="1" applyFill="1" applyBorder="1">
      <alignment/>
      <protection/>
    </xf>
    <xf numFmtId="0" fontId="6" fillId="2" borderId="34" xfId="20" applyFont="1" applyFill="1" applyBorder="1">
      <alignment/>
      <protection/>
    </xf>
    <xf numFmtId="3" fontId="6" fillId="2" borderId="35" xfId="20" applyNumberFormat="1" applyFont="1" applyFill="1" applyBorder="1">
      <alignment/>
      <protection/>
    </xf>
    <xf numFmtId="3" fontId="6" fillId="2" borderId="36" xfId="20" applyNumberFormat="1" applyFont="1" applyFill="1" applyBorder="1">
      <alignment/>
      <protection/>
    </xf>
    <xf numFmtId="0" fontId="6" fillId="2" borderId="3" xfId="20" applyFont="1" applyFill="1" applyBorder="1">
      <alignment/>
      <protection/>
    </xf>
    <xf numFmtId="3" fontId="6" fillId="2" borderId="37" xfId="20" applyNumberFormat="1" applyFont="1" applyFill="1" applyBorder="1">
      <alignment/>
      <protection/>
    </xf>
    <xf numFmtId="164" fontId="6" fillId="2" borderId="3" xfId="20" applyNumberFormat="1" applyFont="1" applyFill="1" applyBorder="1">
      <alignment/>
      <protection/>
    </xf>
    <xf numFmtId="164" fontId="6" fillId="2" borderId="6" xfId="20" applyNumberFormat="1" applyFont="1" applyFill="1" applyBorder="1">
      <alignment/>
      <protection/>
    </xf>
    <xf numFmtId="3" fontId="6" fillId="2" borderId="38" xfId="20" applyNumberFormat="1" applyFont="1" applyFill="1" applyBorder="1">
      <alignment/>
      <protection/>
    </xf>
    <xf numFmtId="3" fontId="6" fillId="2" borderId="39" xfId="20" applyNumberFormat="1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3" fontId="6" fillId="2" borderId="17" xfId="20" applyNumberFormat="1" applyFont="1" applyFill="1" applyBorder="1">
      <alignment/>
      <protection/>
    </xf>
    <xf numFmtId="3" fontId="6" fillId="2" borderId="40" xfId="20" applyNumberFormat="1" applyFont="1" applyFill="1" applyBorder="1">
      <alignment/>
      <protection/>
    </xf>
    <xf numFmtId="164" fontId="6" fillId="2" borderId="41" xfId="20" applyNumberFormat="1" applyFont="1" applyFill="1" applyBorder="1">
      <alignment/>
      <protection/>
    </xf>
    <xf numFmtId="164" fontId="6" fillId="2" borderId="21" xfId="20" applyNumberFormat="1" applyFont="1" applyFill="1" applyBorder="1" applyAlignment="1">
      <alignment horizontal="right"/>
      <protection/>
    </xf>
    <xf numFmtId="164" fontId="6" fillId="2" borderId="3" xfId="20" applyNumberFormat="1" applyFont="1" applyFill="1" applyBorder="1" applyAlignment="1">
      <alignment horizontal="right"/>
      <protection/>
    </xf>
    <xf numFmtId="3" fontId="6" fillId="2" borderId="35" xfId="20" applyNumberFormat="1" applyFont="1" applyFill="1" applyBorder="1" applyAlignment="1">
      <alignment horizontal="right"/>
      <protection/>
    </xf>
    <xf numFmtId="3" fontId="6" fillId="2" borderId="36" xfId="20" applyNumberFormat="1" applyFont="1" applyFill="1" applyBorder="1" applyAlignment="1">
      <alignment horizontal="right"/>
      <protection/>
    </xf>
    <xf numFmtId="3" fontId="6" fillId="2" borderId="37" xfId="20" applyNumberFormat="1" applyFont="1" applyFill="1" applyBorder="1" applyAlignment="1">
      <alignment horizontal="right"/>
      <protection/>
    </xf>
    <xf numFmtId="164" fontId="6" fillId="2" borderId="6" xfId="20" applyNumberFormat="1" applyFont="1" applyFill="1" applyBorder="1" applyAlignment="1">
      <alignment horizontal="right"/>
      <protection/>
    </xf>
    <xf numFmtId="3" fontId="6" fillId="2" borderId="42" xfId="20" applyNumberFormat="1" applyFont="1" applyFill="1" applyBorder="1">
      <alignment/>
      <protection/>
    </xf>
    <xf numFmtId="3" fontId="6" fillId="2" borderId="43" xfId="20" applyNumberFormat="1" applyFont="1" applyFill="1" applyBorder="1">
      <alignment/>
      <protection/>
    </xf>
    <xf numFmtId="164" fontId="6" fillId="2" borderId="44" xfId="20" applyNumberFormat="1" applyFont="1" applyFill="1" applyBorder="1" applyAlignment="1">
      <alignment horizontal="right"/>
      <protection/>
    </xf>
    <xf numFmtId="3" fontId="6" fillId="2" borderId="43" xfId="20" applyNumberFormat="1" applyFont="1" applyFill="1" applyBorder="1" applyAlignment="1">
      <alignment horizontal="right"/>
      <protection/>
    </xf>
    <xf numFmtId="164" fontId="6" fillId="2" borderId="45" xfId="20" applyNumberFormat="1" applyFont="1" applyFill="1" applyBorder="1" applyAlignment="1">
      <alignment horizontal="right"/>
      <protection/>
    </xf>
    <xf numFmtId="164" fontId="6" fillId="2" borderId="46" xfId="20" applyNumberFormat="1" applyFont="1" applyFill="1" applyBorder="1" applyAlignment="1">
      <alignment horizontal="right"/>
      <protection/>
    </xf>
    <xf numFmtId="3" fontId="6" fillId="2" borderId="47" xfId="20" applyNumberFormat="1" applyFont="1" applyFill="1" applyBorder="1">
      <alignment/>
      <protection/>
    </xf>
    <xf numFmtId="3" fontId="6" fillId="2" borderId="48" xfId="20" applyNumberFormat="1" applyFont="1" applyFill="1" applyBorder="1">
      <alignment/>
      <protection/>
    </xf>
    <xf numFmtId="164" fontId="6" fillId="2" borderId="10" xfId="20" applyNumberFormat="1" applyFont="1" applyFill="1" applyBorder="1">
      <alignment/>
      <protection/>
    </xf>
    <xf numFmtId="3" fontId="6" fillId="2" borderId="49" xfId="20" applyNumberFormat="1" applyFont="1" applyFill="1" applyBorder="1">
      <alignment/>
      <protection/>
    </xf>
    <xf numFmtId="164" fontId="6" fillId="2" borderId="11" xfId="20" applyNumberFormat="1" applyFont="1" applyFill="1" applyBorder="1">
      <alignment/>
      <protection/>
    </xf>
    <xf numFmtId="164" fontId="6" fillId="2" borderId="50" xfId="20" applyNumberFormat="1" applyFont="1" applyFill="1" applyBorder="1">
      <alignment/>
      <protection/>
    </xf>
    <xf numFmtId="164" fontId="6" fillId="2" borderId="44" xfId="20" applyNumberFormat="1" applyFont="1" applyFill="1" applyBorder="1">
      <alignment/>
      <protection/>
    </xf>
    <xf numFmtId="164" fontId="6" fillId="2" borderId="51" xfId="20" applyNumberFormat="1" applyFont="1" applyFill="1" applyBorder="1">
      <alignment/>
      <protection/>
    </xf>
    <xf numFmtId="164" fontId="6" fillId="2" borderId="19" xfId="20" applyNumberFormat="1" applyFont="1" applyFill="1" applyBorder="1" applyAlignment="1">
      <alignment horizontal="right"/>
      <protection/>
    </xf>
    <xf numFmtId="164" fontId="6" fillId="2" borderId="52" xfId="20" applyNumberFormat="1" applyFont="1" applyFill="1" applyBorder="1" applyAlignment="1">
      <alignment horizontal="right"/>
      <protection/>
    </xf>
    <xf numFmtId="164" fontId="6" fillId="2" borderId="45" xfId="20" applyNumberFormat="1" applyFont="1" applyFill="1" applyBorder="1">
      <alignment/>
      <protection/>
    </xf>
    <xf numFmtId="164" fontId="6" fillId="2" borderId="53" xfId="20" applyNumberFormat="1" applyFont="1" applyFill="1" applyBorder="1">
      <alignment/>
      <protection/>
    </xf>
    <xf numFmtId="164" fontId="6" fillId="2" borderId="52" xfId="20" applyNumberFormat="1" applyFont="1" applyFill="1" applyBorder="1">
      <alignment/>
      <protection/>
    </xf>
    <xf numFmtId="164" fontId="6" fillId="2" borderId="11" xfId="20" applyNumberFormat="1" applyFont="1" applyFill="1" applyBorder="1" applyAlignment="1">
      <alignment horizontal="right"/>
      <protection/>
    </xf>
    <xf numFmtId="164" fontId="6" fillId="2" borderId="50" xfId="20" applyNumberFormat="1" applyFont="1" applyFill="1" applyBorder="1" applyAlignment="1">
      <alignment horizontal="right"/>
      <protection/>
    </xf>
    <xf numFmtId="164" fontId="3" fillId="2" borderId="0" xfId="20" applyNumberFormat="1" applyFont="1" applyFill="1" applyBorder="1" applyAlignment="1">
      <alignment horizontal="right"/>
      <protection/>
    </xf>
    <xf numFmtId="164" fontId="8" fillId="2" borderId="50" xfId="20" applyNumberFormat="1" applyFont="1" applyFill="1" applyBorder="1">
      <alignment/>
      <protection/>
    </xf>
    <xf numFmtId="3" fontId="6" fillId="2" borderId="54" xfId="20" applyNumberFormat="1" applyFont="1" applyFill="1" applyBorder="1">
      <alignment/>
      <protection/>
    </xf>
    <xf numFmtId="3" fontId="6" fillId="2" borderId="54" xfId="20" applyNumberFormat="1" applyFont="1" applyFill="1" applyBorder="1" applyAlignment="1">
      <alignment horizontal="right"/>
      <protection/>
    </xf>
    <xf numFmtId="3" fontId="6" fillId="2" borderId="49" xfId="20" applyNumberFormat="1" applyFont="1" applyFill="1" applyBorder="1" applyAlignment="1">
      <alignment horizontal="right"/>
      <protection/>
    </xf>
    <xf numFmtId="3" fontId="6" fillId="2" borderId="20" xfId="20" applyNumberFormat="1" applyFont="1" applyFill="1" applyBorder="1" applyAlignment="1">
      <alignment horizontal="right"/>
      <protection/>
    </xf>
    <xf numFmtId="3" fontId="6" fillId="2" borderId="55" xfId="20" applyNumberFormat="1" applyFont="1" applyFill="1" applyBorder="1">
      <alignment/>
      <protection/>
    </xf>
    <xf numFmtId="164" fontId="6" fillId="2" borderId="56" xfId="20" applyNumberFormat="1" applyFont="1" applyFill="1" applyBorder="1" applyAlignment="1">
      <alignment horizontal="right"/>
      <protection/>
    </xf>
    <xf numFmtId="164" fontId="6" fillId="2" borderId="10" xfId="20" applyNumberFormat="1" applyFont="1" applyFill="1" applyBorder="1" applyAlignment="1">
      <alignment horizontal="right"/>
      <protection/>
    </xf>
    <xf numFmtId="164" fontId="6" fillId="2" borderId="31" xfId="20" applyNumberFormat="1" applyFont="1" applyFill="1" applyBorder="1">
      <alignment/>
      <protection/>
    </xf>
    <xf numFmtId="164" fontId="6" fillId="2" borderId="57" xfId="20" applyNumberFormat="1" applyFont="1" applyFill="1" applyBorder="1" applyAlignment="1">
      <alignment horizontal="right"/>
      <protection/>
    </xf>
    <xf numFmtId="164" fontId="6" fillId="2" borderId="57" xfId="20" applyNumberFormat="1" applyFont="1" applyFill="1" applyBorder="1">
      <alignment/>
      <protection/>
    </xf>
    <xf numFmtId="164" fontId="6" fillId="2" borderId="58" xfId="20" applyNumberFormat="1" applyFont="1" applyFill="1" applyBorder="1" applyAlignment="1">
      <alignment horizontal="right"/>
      <protection/>
    </xf>
    <xf numFmtId="3" fontId="6" fillId="2" borderId="59" xfId="20" applyNumberFormat="1" applyFont="1" applyFill="1" applyBorder="1">
      <alignment/>
      <protection/>
    </xf>
    <xf numFmtId="3" fontId="6" fillId="2" borderId="60" xfId="20" applyNumberFormat="1" applyFont="1" applyFill="1" applyBorder="1">
      <alignment/>
      <protection/>
    </xf>
    <xf numFmtId="3" fontId="6" fillId="2" borderId="61" xfId="20" applyNumberFormat="1" applyFont="1" applyFill="1" applyBorder="1">
      <alignment/>
      <protection/>
    </xf>
    <xf numFmtId="3" fontId="6" fillId="2" borderId="60" xfId="20" applyNumberFormat="1" applyFont="1" applyFill="1" applyBorder="1" applyAlignment="1">
      <alignment horizontal="right"/>
      <protection/>
    </xf>
    <xf numFmtId="3" fontId="6" fillId="2" borderId="24" xfId="20" applyNumberFormat="1" applyFont="1" applyFill="1" applyBorder="1" applyAlignment="1">
      <alignment horizontal="right"/>
      <protection/>
    </xf>
    <xf numFmtId="3" fontId="6" fillId="2" borderId="9" xfId="20" applyNumberFormat="1" applyFont="1" applyFill="1" applyBorder="1">
      <alignment/>
      <protection/>
    </xf>
    <xf numFmtId="3" fontId="6" fillId="2" borderId="48" xfId="20" applyNumberFormat="1" applyFont="1" applyFill="1" applyBorder="1" applyAlignment="1">
      <alignment horizontal="right"/>
      <protection/>
    </xf>
    <xf numFmtId="3" fontId="6" fillId="2" borderId="62" xfId="20" applyNumberFormat="1" applyFont="1" applyFill="1" applyBorder="1">
      <alignment/>
      <protection/>
    </xf>
    <xf numFmtId="3" fontId="6" fillId="2" borderId="62" xfId="20" applyNumberFormat="1" applyFont="1" applyFill="1" applyBorder="1" applyAlignment="1">
      <alignment horizontal="right"/>
      <protection/>
    </xf>
    <xf numFmtId="3" fontId="6" fillId="2" borderId="62" xfId="20" applyNumberFormat="1" applyFont="1" applyFill="1">
      <alignment/>
      <protection/>
    </xf>
    <xf numFmtId="3" fontId="6" fillId="2" borderId="54" xfId="20" applyNumberFormat="1" applyFont="1" applyFill="1">
      <alignment/>
      <protection/>
    </xf>
    <xf numFmtId="3" fontId="6" fillId="2" borderId="43" xfId="20" applyNumberFormat="1" applyFont="1" applyFill="1">
      <alignment/>
      <protection/>
    </xf>
    <xf numFmtId="0" fontId="7" fillId="2" borderId="7" xfId="20" applyFont="1" applyFill="1" applyBorder="1">
      <alignment/>
      <protection/>
    </xf>
    <xf numFmtId="0" fontId="7" fillId="2" borderId="16" xfId="20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6" fillId="2" borderId="16" xfId="20" applyFont="1" applyFill="1" applyBorder="1">
      <alignment/>
      <protection/>
    </xf>
    <xf numFmtId="0" fontId="6" fillId="2" borderId="63" xfId="20" applyFont="1" applyFill="1" applyBorder="1">
      <alignment/>
      <protection/>
    </xf>
    <xf numFmtId="0" fontId="7" fillId="2" borderId="63" xfId="20" applyFont="1" applyFill="1" applyBorder="1">
      <alignment/>
      <protection/>
    </xf>
    <xf numFmtId="0" fontId="6" fillId="2" borderId="64" xfId="20" applyFont="1" applyFill="1" applyBorder="1">
      <alignment/>
      <protection/>
    </xf>
    <xf numFmtId="0" fontId="6" fillId="2" borderId="65" xfId="20" applyFont="1" applyFill="1" applyBorder="1">
      <alignment/>
      <protection/>
    </xf>
    <xf numFmtId="3" fontId="6" fillId="2" borderId="66" xfId="20" applyNumberFormat="1" applyFont="1" applyFill="1" applyBorder="1">
      <alignment/>
      <protection/>
    </xf>
    <xf numFmtId="3" fontId="6" fillId="2" borderId="18" xfId="20" applyNumberFormat="1" applyFont="1" applyFill="1" applyBorder="1" applyAlignment="1">
      <alignment horizontal="right"/>
      <protection/>
    </xf>
    <xf numFmtId="3" fontId="6" fillId="2" borderId="30" xfId="20" applyNumberFormat="1" applyFont="1" applyFill="1" applyBorder="1" applyAlignment="1">
      <alignment horizontal="right"/>
      <protection/>
    </xf>
    <xf numFmtId="3" fontId="6" fillId="2" borderId="67" xfId="20" applyNumberFormat="1" applyFont="1" applyFill="1" applyBorder="1">
      <alignment/>
      <protection/>
    </xf>
    <xf numFmtId="3" fontId="6" fillId="2" borderId="68" xfId="20" applyNumberFormat="1" applyFont="1" applyFill="1" applyBorder="1">
      <alignment/>
      <protection/>
    </xf>
    <xf numFmtId="3" fontId="6" fillId="2" borderId="67" xfId="20" applyNumberFormat="1" applyFont="1" applyFill="1" applyBorder="1" applyAlignment="1">
      <alignment horizontal="right"/>
      <protection/>
    </xf>
    <xf numFmtId="3" fontId="6" fillId="2" borderId="69" xfId="20" applyNumberFormat="1" applyFont="1" applyFill="1" applyBorder="1">
      <alignment/>
      <protection/>
    </xf>
    <xf numFmtId="3" fontId="6" fillId="2" borderId="55" xfId="20" applyNumberFormat="1" applyFont="1" applyFill="1" applyBorder="1" applyAlignment="1">
      <alignment horizontal="right"/>
      <protection/>
    </xf>
    <xf numFmtId="3" fontId="6" fillId="2" borderId="70" xfId="20" applyNumberFormat="1" applyFont="1" applyFill="1" applyBorder="1">
      <alignment/>
      <protection/>
    </xf>
    <xf numFmtId="0" fontId="9" fillId="0" borderId="0" xfId="20" applyFont="1" applyFill="1" applyAlignment="1">
      <alignment horizontal="right"/>
      <protection/>
    </xf>
    <xf numFmtId="0" fontId="10" fillId="0" borderId="0" xfId="0" applyFont="1" applyAlignment="1">
      <alignment horizontal="right"/>
    </xf>
    <xf numFmtId="0" fontId="6" fillId="0" borderId="7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1.Q 03-HČ rozb-tab. celk. výsledk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05900" y="12849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140" zoomScaleNormal="140" workbookViewId="0" topLeftCell="A1">
      <selection activeCell="Z23" sqref="Z23"/>
    </sheetView>
  </sheetViews>
  <sheetFormatPr defaultColWidth="9.00390625" defaultRowHeight="12.75"/>
  <cols>
    <col min="1" max="1" width="14.75390625" style="6" customWidth="1"/>
    <col min="2" max="3" width="6.75390625" style="6" customWidth="1"/>
    <col min="4" max="4" width="4.75390625" style="6" customWidth="1"/>
    <col min="5" max="6" width="6.75390625" style="6" customWidth="1"/>
    <col min="7" max="7" width="4.75390625" style="6" customWidth="1"/>
    <col min="8" max="9" width="6.75390625" style="6" customWidth="1"/>
    <col min="10" max="10" width="4.75390625" style="6" customWidth="1"/>
    <col min="11" max="12" width="6.75390625" style="6" customWidth="1"/>
    <col min="13" max="13" width="4.75390625" style="6" customWidth="1"/>
    <col min="14" max="15" width="6.75390625" style="6" customWidth="1"/>
    <col min="16" max="16" width="4.75390625" style="6" customWidth="1"/>
    <col min="17" max="18" width="6.75390625" style="6" customWidth="1"/>
    <col min="19" max="19" width="4.75390625" style="6" customWidth="1"/>
    <col min="20" max="21" width="6.75390625" style="6" customWidth="1"/>
    <col min="22" max="22" width="4.75390625" style="6" customWidth="1"/>
    <col min="23" max="24" width="6.75390625" style="6" customWidth="1"/>
    <col min="25" max="25" width="4.75390625" style="6" customWidth="1"/>
    <col min="26" max="122" width="10.75390625" style="6" customWidth="1"/>
    <col min="123" max="141" width="6.75390625" style="6" customWidth="1"/>
    <col min="142" max="16384" width="9.125" style="6" customWidth="1"/>
  </cols>
  <sheetData>
    <row r="1" spans="1:25" ht="12" customHeight="1">
      <c r="A1" s="8"/>
      <c r="B1" s="8"/>
      <c r="C1" s="8"/>
      <c r="D1" s="8"/>
      <c r="R1" s="153" t="s">
        <v>78</v>
      </c>
      <c r="S1" s="154"/>
      <c r="T1" s="154"/>
      <c r="U1" s="154"/>
      <c r="V1" s="154"/>
      <c r="W1" s="154"/>
      <c r="X1" s="154"/>
      <c r="Y1" s="154"/>
    </row>
    <row r="2" ht="12" customHeight="1"/>
    <row r="3" spans="1:10" ht="12.75" customHeight="1">
      <c r="A3" s="10" t="s">
        <v>76</v>
      </c>
      <c r="B3" s="10"/>
      <c r="C3" s="10"/>
      <c r="D3" s="10"/>
      <c r="G3" s="11"/>
      <c r="H3" s="11"/>
      <c r="I3" s="11"/>
      <c r="J3" s="11"/>
    </row>
    <row r="4" spans="17:25" ht="12" customHeight="1" thickBot="1">
      <c r="Q4" s="9"/>
      <c r="X4" s="9"/>
      <c r="Y4" s="9" t="s">
        <v>0</v>
      </c>
    </row>
    <row r="5" spans="1:25" ht="12" customHeight="1">
      <c r="A5" s="12" t="s">
        <v>1</v>
      </c>
      <c r="B5" s="155" t="s">
        <v>63</v>
      </c>
      <c r="C5" s="156"/>
      <c r="D5" s="157"/>
      <c r="E5" s="155" t="s">
        <v>2</v>
      </c>
      <c r="F5" s="156"/>
      <c r="G5" s="157"/>
      <c r="H5" s="13" t="s">
        <v>64</v>
      </c>
      <c r="I5" s="13"/>
      <c r="J5" s="14"/>
      <c r="K5" s="13" t="s">
        <v>3</v>
      </c>
      <c r="L5" s="13"/>
      <c r="M5" s="14"/>
      <c r="N5" s="15" t="s">
        <v>4</v>
      </c>
      <c r="O5" s="15"/>
      <c r="P5" s="15"/>
      <c r="Q5" s="15"/>
      <c r="R5" s="15"/>
      <c r="S5" s="15"/>
      <c r="T5" s="15"/>
      <c r="U5" s="15"/>
      <c r="V5" s="16"/>
      <c r="W5" s="13" t="s">
        <v>5</v>
      </c>
      <c r="X5" s="13"/>
      <c r="Y5" s="17"/>
    </row>
    <row r="6" spans="1:25" ht="12" customHeight="1">
      <c r="A6" s="18"/>
      <c r="B6" s="19"/>
      <c r="C6" s="20"/>
      <c r="D6" s="21"/>
      <c r="E6" s="20"/>
      <c r="F6" s="20"/>
      <c r="G6" s="21"/>
      <c r="H6" s="20"/>
      <c r="I6" s="20"/>
      <c r="J6" s="21"/>
      <c r="K6" s="20"/>
      <c r="L6" s="20"/>
      <c r="M6" s="21"/>
      <c r="N6" s="22" t="s">
        <v>6</v>
      </c>
      <c r="O6" s="22"/>
      <c r="P6" s="23"/>
      <c r="Q6" s="22" t="s">
        <v>7</v>
      </c>
      <c r="R6" s="22"/>
      <c r="S6" s="23"/>
      <c r="T6" s="22" t="s">
        <v>8</v>
      </c>
      <c r="U6" s="22"/>
      <c r="V6" s="23"/>
      <c r="W6" s="20"/>
      <c r="X6" s="20"/>
      <c r="Y6" s="24"/>
    </row>
    <row r="7" spans="1:25" ht="12" customHeight="1">
      <c r="A7" s="18"/>
      <c r="B7" s="36" t="s">
        <v>9</v>
      </c>
      <c r="C7" s="37" t="s">
        <v>10</v>
      </c>
      <c r="D7" s="27" t="s">
        <v>31</v>
      </c>
      <c r="E7" s="25" t="s">
        <v>9</v>
      </c>
      <c r="F7" s="26" t="s">
        <v>10</v>
      </c>
      <c r="G7" s="27" t="s">
        <v>11</v>
      </c>
      <c r="H7" s="36" t="s">
        <v>9</v>
      </c>
      <c r="I7" s="37" t="s">
        <v>10</v>
      </c>
      <c r="J7" s="27" t="s">
        <v>31</v>
      </c>
      <c r="K7" s="28" t="s">
        <v>9</v>
      </c>
      <c r="L7" s="28" t="s">
        <v>10</v>
      </c>
      <c r="M7" s="27" t="s">
        <v>12</v>
      </c>
      <c r="N7" s="28" t="s">
        <v>9</v>
      </c>
      <c r="O7" s="28" t="s">
        <v>10</v>
      </c>
      <c r="P7" s="27" t="s">
        <v>11</v>
      </c>
      <c r="Q7" s="28" t="s">
        <v>9</v>
      </c>
      <c r="R7" s="28" t="s">
        <v>10</v>
      </c>
      <c r="S7" s="27" t="s">
        <v>11</v>
      </c>
      <c r="T7" s="28" t="s">
        <v>9</v>
      </c>
      <c r="U7" s="28" t="s">
        <v>10</v>
      </c>
      <c r="V7" s="27" t="s">
        <v>11</v>
      </c>
      <c r="W7" s="28" t="s">
        <v>9</v>
      </c>
      <c r="X7" s="28" t="s">
        <v>10</v>
      </c>
      <c r="Y7" s="29" t="s">
        <v>11</v>
      </c>
    </row>
    <row r="8" spans="1:25" ht="12" customHeight="1" thickBot="1">
      <c r="A8" s="30"/>
      <c r="B8" s="38"/>
      <c r="C8" s="32" t="s">
        <v>77</v>
      </c>
      <c r="D8" s="33" t="s">
        <v>13</v>
      </c>
      <c r="E8" s="31"/>
      <c r="F8" s="32" t="s">
        <v>77</v>
      </c>
      <c r="G8" s="33" t="s">
        <v>13</v>
      </c>
      <c r="H8" s="38"/>
      <c r="I8" s="32" t="s">
        <v>77</v>
      </c>
      <c r="J8" s="33" t="s">
        <v>13</v>
      </c>
      <c r="K8" s="34"/>
      <c r="L8" s="32" t="s">
        <v>77</v>
      </c>
      <c r="M8" s="33" t="s">
        <v>13</v>
      </c>
      <c r="N8" s="34"/>
      <c r="O8" s="32" t="s">
        <v>77</v>
      </c>
      <c r="P8" s="33" t="s">
        <v>13</v>
      </c>
      <c r="Q8" s="34"/>
      <c r="R8" s="32" t="s">
        <v>77</v>
      </c>
      <c r="S8" s="33" t="s">
        <v>13</v>
      </c>
      <c r="T8" s="34"/>
      <c r="U8" s="32" t="s">
        <v>77</v>
      </c>
      <c r="V8" s="33" t="s">
        <v>13</v>
      </c>
      <c r="W8" s="34"/>
      <c r="X8" s="32" t="s">
        <v>77</v>
      </c>
      <c r="Y8" s="35" t="s">
        <v>13</v>
      </c>
    </row>
    <row r="9" spans="1:25" ht="11.25" customHeight="1">
      <c r="A9" s="40" t="s">
        <v>14</v>
      </c>
      <c r="B9" s="125">
        <v>37477</v>
      </c>
      <c r="C9" s="131">
        <v>36100</v>
      </c>
      <c r="D9" s="101">
        <f>C9*100/B9</f>
        <v>96.32574645782746</v>
      </c>
      <c r="E9" s="126">
        <v>37477</v>
      </c>
      <c r="F9" s="131">
        <v>37213</v>
      </c>
      <c r="G9" s="101">
        <f>F9*100/E9</f>
        <v>99.29556794834166</v>
      </c>
      <c r="H9" s="125">
        <f aca="true" t="shared" si="0" ref="H9:I13">K9</f>
        <v>44550</v>
      </c>
      <c r="I9" s="131">
        <f t="shared" si="0"/>
        <v>39760</v>
      </c>
      <c r="J9" s="101">
        <f>I9*100/H9</f>
        <v>89.24803591470258</v>
      </c>
      <c r="K9" s="113">
        <f aca="true" t="shared" si="1" ref="K9:L13">N9+Q9+T9</f>
        <v>44550</v>
      </c>
      <c r="L9" s="113">
        <f t="shared" si="1"/>
        <v>39760</v>
      </c>
      <c r="M9" s="101">
        <f>L9*100/K9</f>
        <v>89.24803591470258</v>
      </c>
      <c r="N9" s="113">
        <v>4400</v>
      </c>
      <c r="O9" s="113">
        <v>4498</v>
      </c>
      <c r="P9" s="101">
        <f>O9*100/N9</f>
        <v>102.22727272727273</v>
      </c>
      <c r="Q9" s="113">
        <v>6900</v>
      </c>
      <c r="R9" s="113">
        <v>4942</v>
      </c>
      <c r="S9" s="101">
        <f>R9*100/Q9</f>
        <v>71.6231884057971</v>
      </c>
      <c r="T9" s="113">
        <v>33250</v>
      </c>
      <c r="U9" s="113">
        <v>30320</v>
      </c>
      <c r="V9" s="101">
        <f>U9*100/T9</f>
        <v>91.18796992481202</v>
      </c>
      <c r="W9" s="113">
        <f aca="true" t="shared" si="2" ref="W9:X13">E9-K9</f>
        <v>-7073</v>
      </c>
      <c r="X9" s="113">
        <f t="shared" si="2"/>
        <v>-2547</v>
      </c>
      <c r="Y9" s="105" t="s">
        <v>15</v>
      </c>
    </row>
    <row r="10" spans="1:25" ht="11.25" customHeight="1">
      <c r="A10" s="41" t="s">
        <v>16</v>
      </c>
      <c r="B10" s="125">
        <v>54500</v>
      </c>
      <c r="C10" s="131">
        <v>54944</v>
      </c>
      <c r="D10" s="101">
        <f>C10*100/B10</f>
        <v>100.81467889908257</v>
      </c>
      <c r="E10" s="126">
        <v>55100</v>
      </c>
      <c r="F10" s="133">
        <v>56286</v>
      </c>
      <c r="G10" s="102">
        <f>F10*100/E10</f>
        <v>102.1524500907441</v>
      </c>
      <c r="H10" s="125">
        <f t="shared" si="0"/>
        <v>55290</v>
      </c>
      <c r="I10" s="131">
        <f t="shared" si="0"/>
        <v>52377</v>
      </c>
      <c r="J10" s="101">
        <f>I10*100/H10</f>
        <v>94.7314161692892</v>
      </c>
      <c r="K10" s="113">
        <f t="shared" si="1"/>
        <v>55290</v>
      </c>
      <c r="L10" s="113">
        <f t="shared" si="1"/>
        <v>52377</v>
      </c>
      <c r="M10" s="102">
        <f>L10*100/K10</f>
        <v>94.7314161692892</v>
      </c>
      <c r="N10" s="113">
        <v>3625</v>
      </c>
      <c r="O10" s="134">
        <v>3624</v>
      </c>
      <c r="P10" s="102">
        <f>O10*100/N10</f>
        <v>99.97241379310344</v>
      </c>
      <c r="Q10" s="113">
        <v>9647</v>
      </c>
      <c r="R10" s="135">
        <v>8351</v>
      </c>
      <c r="S10" s="102">
        <f>R10*100/Q10</f>
        <v>86.56577174251062</v>
      </c>
      <c r="T10" s="113">
        <v>42018</v>
      </c>
      <c r="U10" s="134">
        <v>40402</v>
      </c>
      <c r="V10" s="102">
        <f>U10*100/T10</f>
        <v>96.15402922557</v>
      </c>
      <c r="W10" s="113">
        <f t="shared" si="2"/>
        <v>-190</v>
      </c>
      <c r="X10" s="113">
        <f t="shared" si="2"/>
        <v>3909</v>
      </c>
      <c r="Y10" s="94" t="s">
        <v>15</v>
      </c>
    </row>
    <row r="11" spans="1:25" ht="11.25" customHeight="1">
      <c r="A11" s="41" t="s">
        <v>17</v>
      </c>
      <c r="B11" s="125">
        <v>93000</v>
      </c>
      <c r="C11" s="131">
        <v>96925</v>
      </c>
      <c r="D11" s="101">
        <f>C11*100/B11</f>
        <v>104.22043010752688</v>
      </c>
      <c r="E11" s="126">
        <v>94100</v>
      </c>
      <c r="F11" s="133">
        <v>96529</v>
      </c>
      <c r="G11" s="102">
        <f>F11*100/E11</f>
        <v>102.58129649309245</v>
      </c>
      <c r="H11" s="125">
        <f t="shared" si="0"/>
        <v>88270</v>
      </c>
      <c r="I11" s="131">
        <f t="shared" si="0"/>
        <v>87111</v>
      </c>
      <c r="J11" s="101">
        <f>I11*100/H11</f>
        <v>98.68698311997281</v>
      </c>
      <c r="K11" s="113">
        <f t="shared" si="1"/>
        <v>88270</v>
      </c>
      <c r="L11" s="113">
        <f t="shared" si="1"/>
        <v>87111</v>
      </c>
      <c r="M11" s="102">
        <f>L11*100/K11</f>
        <v>98.68698311997281</v>
      </c>
      <c r="N11" s="113">
        <f>5770+500</f>
        <v>6270</v>
      </c>
      <c r="O11" s="134">
        <v>5916</v>
      </c>
      <c r="P11" s="102">
        <f>O11*100/N11</f>
        <v>94.35406698564593</v>
      </c>
      <c r="Q11" s="113">
        <f>14350+2850</f>
        <v>17200</v>
      </c>
      <c r="R11" s="134">
        <v>15802</v>
      </c>
      <c r="S11" s="102">
        <f>R11*100/Q11</f>
        <v>91.87209302325581</v>
      </c>
      <c r="T11" s="113">
        <f>60100+4700</f>
        <v>64800</v>
      </c>
      <c r="U11" s="134">
        <v>65393</v>
      </c>
      <c r="V11" s="102">
        <f>U11*100/T11</f>
        <v>100.91512345679013</v>
      </c>
      <c r="W11" s="113">
        <f t="shared" si="2"/>
        <v>5830</v>
      </c>
      <c r="X11" s="113">
        <f t="shared" si="2"/>
        <v>9418</v>
      </c>
      <c r="Y11" s="106">
        <f>X11*100/W11</f>
        <v>161.54373927958832</v>
      </c>
    </row>
    <row r="12" spans="1:25" ht="11.25" customHeight="1">
      <c r="A12" s="41" t="s">
        <v>18</v>
      </c>
      <c r="B12" s="125">
        <v>67000</v>
      </c>
      <c r="C12" s="131">
        <v>71601</v>
      </c>
      <c r="D12" s="101">
        <f>C12*100/B12</f>
        <v>106.86716417910448</v>
      </c>
      <c r="E12" s="126">
        <f>34000+33000</f>
        <v>67000</v>
      </c>
      <c r="F12" s="133">
        <v>76735</v>
      </c>
      <c r="G12" s="102">
        <f>F12*100/E12</f>
        <v>114.52985074626865</v>
      </c>
      <c r="H12" s="125">
        <f t="shared" si="0"/>
        <v>79347</v>
      </c>
      <c r="I12" s="131">
        <f t="shared" si="0"/>
        <v>79098</v>
      </c>
      <c r="J12" s="101">
        <f>I12*100/H12</f>
        <v>99.68618851374343</v>
      </c>
      <c r="K12" s="113">
        <f t="shared" si="1"/>
        <v>79347</v>
      </c>
      <c r="L12" s="113">
        <f t="shared" si="1"/>
        <v>79098</v>
      </c>
      <c r="M12" s="102">
        <f>L12*100/K12</f>
        <v>99.68618851374343</v>
      </c>
      <c r="N12" s="113">
        <v>5008</v>
      </c>
      <c r="O12" s="134">
        <v>4950</v>
      </c>
      <c r="P12" s="102">
        <f>O12*100/N12</f>
        <v>98.84185303514377</v>
      </c>
      <c r="Q12" s="113">
        <v>16269</v>
      </c>
      <c r="R12" s="134">
        <v>16243</v>
      </c>
      <c r="S12" s="102">
        <f>R12*100/Q12</f>
        <v>99.84018685844244</v>
      </c>
      <c r="T12" s="113">
        <v>58070</v>
      </c>
      <c r="U12" s="134">
        <v>57905</v>
      </c>
      <c r="V12" s="102">
        <f>U12*100/T12</f>
        <v>99.71586016876184</v>
      </c>
      <c r="W12" s="113">
        <f t="shared" si="2"/>
        <v>-12347</v>
      </c>
      <c r="X12" s="113">
        <f t="shared" si="2"/>
        <v>-2363</v>
      </c>
      <c r="Y12" s="94" t="s">
        <v>15</v>
      </c>
    </row>
    <row r="13" spans="1:25" ht="11.25" customHeight="1">
      <c r="A13" s="42" t="s">
        <v>65</v>
      </c>
      <c r="B13" s="96">
        <v>95406</v>
      </c>
      <c r="C13" s="97">
        <v>101709</v>
      </c>
      <c r="D13" s="98">
        <f>C13*100/B13</f>
        <v>106.606502735677</v>
      </c>
      <c r="E13" s="129">
        <f>59106+41500</f>
        <v>100606</v>
      </c>
      <c r="F13" s="97">
        <v>104137</v>
      </c>
      <c r="G13" s="103">
        <f>F13*100/E13</f>
        <v>103.50973102995844</v>
      </c>
      <c r="H13" s="96">
        <f t="shared" si="0"/>
        <v>99980</v>
      </c>
      <c r="I13" s="97">
        <f t="shared" si="0"/>
        <v>86489</v>
      </c>
      <c r="J13" s="98">
        <f>I13*100/H13</f>
        <v>86.50630126025204</v>
      </c>
      <c r="K13" s="99">
        <f t="shared" si="1"/>
        <v>99980</v>
      </c>
      <c r="L13" s="99">
        <f t="shared" si="1"/>
        <v>86489</v>
      </c>
      <c r="M13" s="103">
        <f>L13*100/K13</f>
        <v>86.50630126025204</v>
      </c>
      <c r="N13" s="99">
        <f>3800+3200</f>
        <v>7000</v>
      </c>
      <c r="O13" s="99">
        <v>5913</v>
      </c>
      <c r="P13" s="103">
        <f>O13*100/N13</f>
        <v>84.47142857142858</v>
      </c>
      <c r="Q13" s="99">
        <v>28270</v>
      </c>
      <c r="R13" s="99">
        <v>20292</v>
      </c>
      <c r="S13" s="103">
        <f>R13*100/Q13</f>
        <v>71.77927131234524</v>
      </c>
      <c r="T13" s="99">
        <v>64710</v>
      </c>
      <c r="U13" s="99">
        <v>60284</v>
      </c>
      <c r="V13" s="103">
        <f>U13*100/T13</f>
        <v>93.16025343841756</v>
      </c>
      <c r="W13" s="99">
        <f t="shared" si="2"/>
        <v>626</v>
      </c>
      <c r="X13" s="99">
        <f t="shared" si="2"/>
        <v>17648</v>
      </c>
      <c r="Y13" s="107">
        <f>X13*100/W13</f>
        <v>2819.1693290734825</v>
      </c>
    </row>
    <row r="14" spans="1:25" ht="11.25" customHeight="1">
      <c r="A14" s="136" t="s">
        <v>19</v>
      </c>
      <c r="B14" s="59"/>
      <c r="C14" s="60"/>
      <c r="D14" s="61"/>
      <c r="E14" s="80"/>
      <c r="F14" s="50"/>
      <c r="G14" s="57"/>
      <c r="H14" s="49"/>
      <c r="I14" s="50"/>
      <c r="J14" s="57"/>
      <c r="K14" s="52"/>
      <c r="L14" s="52"/>
      <c r="M14" s="57"/>
      <c r="N14" s="52"/>
      <c r="O14" s="52"/>
      <c r="P14" s="57"/>
      <c r="Q14" s="52"/>
      <c r="R14" s="52"/>
      <c r="S14" s="57"/>
      <c r="T14" s="52"/>
      <c r="U14" s="52"/>
      <c r="V14" s="57"/>
      <c r="W14" s="52"/>
      <c r="X14" s="52"/>
      <c r="Y14" s="58"/>
    </row>
    <row r="15" spans="1:25" ht="11.25" customHeight="1" thickBot="1">
      <c r="A15" s="137" t="s">
        <v>20</v>
      </c>
      <c r="B15" s="62">
        <f>SUM(B9:B14)</f>
        <v>347383</v>
      </c>
      <c r="C15" s="63">
        <f>SUM(C9:C14)</f>
        <v>361279</v>
      </c>
      <c r="D15" s="64">
        <f>C15*100/B15</f>
        <v>104.00019574936022</v>
      </c>
      <c r="E15" s="81">
        <f>SUM(E9:E14)</f>
        <v>354283</v>
      </c>
      <c r="F15" s="82">
        <f>SUM(F9:F14)</f>
        <v>370900</v>
      </c>
      <c r="G15" s="83">
        <f>F15*100/E15</f>
        <v>104.69031819195389</v>
      </c>
      <c r="H15" s="62">
        <f>SUM(H9:H14)</f>
        <v>367437</v>
      </c>
      <c r="I15" s="63">
        <f>SUM(I9:I14)</f>
        <v>344835</v>
      </c>
      <c r="J15" s="64">
        <f>I15*100/H15</f>
        <v>93.84874141689596</v>
      </c>
      <c r="K15" s="65">
        <f>SUM(K9:K14)</f>
        <v>367437</v>
      </c>
      <c r="L15" s="65">
        <f>SUM(L9:L14)</f>
        <v>344835</v>
      </c>
      <c r="M15" s="64">
        <f>L15*100/K15</f>
        <v>93.84874141689596</v>
      </c>
      <c r="N15" s="65">
        <f>SUM(N9:N14)</f>
        <v>26303</v>
      </c>
      <c r="O15" s="81">
        <f>SUM(O9:O14)</f>
        <v>24901</v>
      </c>
      <c r="P15" s="83">
        <f>O15*100/N15</f>
        <v>94.66980952743033</v>
      </c>
      <c r="Q15" s="65">
        <f>SUM(Q9:Q14)</f>
        <v>78286</v>
      </c>
      <c r="R15" s="81">
        <f>SUM(R9:R14)</f>
        <v>65630</v>
      </c>
      <c r="S15" s="83">
        <f aca="true" t="shared" si="3" ref="S15:S24">R15*100/Q15</f>
        <v>83.83363564366553</v>
      </c>
      <c r="T15" s="65">
        <f>SUM(T9:T14)</f>
        <v>262848</v>
      </c>
      <c r="U15" s="81">
        <f>SUM(U9:U14)</f>
        <v>254304</v>
      </c>
      <c r="V15" s="83">
        <f>U15*100/T15</f>
        <v>96.74945215485756</v>
      </c>
      <c r="W15" s="65">
        <f aca="true" t="shared" si="4" ref="W15:W24">E15-K15</f>
        <v>-13154</v>
      </c>
      <c r="X15" s="65">
        <f>SUM(X9:X14)</f>
        <v>26065</v>
      </c>
      <c r="Y15" s="84" t="s">
        <v>15</v>
      </c>
    </row>
    <row r="16" spans="1:25" ht="11.25" customHeight="1">
      <c r="A16" s="40" t="s">
        <v>21</v>
      </c>
      <c r="B16" s="125">
        <v>110381</v>
      </c>
      <c r="C16" s="131">
        <v>116564</v>
      </c>
      <c r="D16" s="101">
        <f aca="true" t="shared" si="5" ref="D16:D24">C16*100/B16</f>
        <v>105.60150750582075</v>
      </c>
      <c r="E16" s="126">
        <v>110381</v>
      </c>
      <c r="F16" s="131">
        <v>123847</v>
      </c>
      <c r="G16" s="101">
        <f>F16*100/E16</f>
        <v>112.19956333064567</v>
      </c>
      <c r="H16" s="125">
        <f>K16</f>
        <v>99317</v>
      </c>
      <c r="I16" s="131">
        <f>L16</f>
        <v>93239</v>
      </c>
      <c r="J16" s="101">
        <f aca="true" t="shared" si="6" ref="J16:J24">I16*100/H16</f>
        <v>93.88020177814472</v>
      </c>
      <c r="K16" s="113">
        <f aca="true" t="shared" si="7" ref="K16:K24">N16+Q16+T16</f>
        <v>99317</v>
      </c>
      <c r="L16" s="113">
        <f aca="true" t="shared" si="8" ref="L16:L24">O16+R16+U16</f>
        <v>93239</v>
      </c>
      <c r="M16" s="101">
        <f>L16*100/K16</f>
        <v>93.88020177814472</v>
      </c>
      <c r="N16" s="113">
        <v>9993</v>
      </c>
      <c r="O16" s="113">
        <v>9992</v>
      </c>
      <c r="P16" s="101">
        <f>O16*100/N16</f>
        <v>99.98999299509657</v>
      </c>
      <c r="Q16" s="113">
        <v>7355</v>
      </c>
      <c r="R16" s="113">
        <v>5581</v>
      </c>
      <c r="S16" s="101">
        <f t="shared" si="3"/>
        <v>75.88035350101971</v>
      </c>
      <c r="T16" s="113">
        <v>81969</v>
      </c>
      <c r="U16" s="113">
        <v>77666</v>
      </c>
      <c r="V16" s="101">
        <f>U16*100/T16</f>
        <v>94.75045444009321</v>
      </c>
      <c r="W16" s="113">
        <f t="shared" si="4"/>
        <v>11064</v>
      </c>
      <c r="X16" s="113">
        <f aca="true" t="shared" si="9" ref="X16:X24">F16-L16</f>
        <v>30608</v>
      </c>
      <c r="Y16" s="108">
        <f>X16*100/W16</f>
        <v>276.644974692697</v>
      </c>
    </row>
    <row r="17" spans="1:25" ht="11.25" customHeight="1">
      <c r="A17" s="41" t="s">
        <v>66</v>
      </c>
      <c r="B17" s="125">
        <v>43800</v>
      </c>
      <c r="C17" s="131">
        <v>49310</v>
      </c>
      <c r="D17" s="101">
        <f t="shared" si="5"/>
        <v>112.57990867579909</v>
      </c>
      <c r="E17" s="126">
        <v>45000</v>
      </c>
      <c r="F17" s="133">
        <v>47395</v>
      </c>
      <c r="G17" s="102">
        <f>F17*100/E17</f>
        <v>105.32222222222222</v>
      </c>
      <c r="H17" s="125">
        <f aca="true" t="shared" si="10" ref="H17:H24">K17</f>
        <v>74717</v>
      </c>
      <c r="I17" s="131">
        <f aca="true" t="shared" si="11" ref="I17:I24">L17</f>
        <v>73749</v>
      </c>
      <c r="J17" s="101">
        <f t="shared" si="6"/>
        <v>98.70444477160486</v>
      </c>
      <c r="K17" s="113">
        <f t="shared" si="7"/>
        <v>74717</v>
      </c>
      <c r="L17" s="113">
        <f t="shared" si="8"/>
        <v>73749</v>
      </c>
      <c r="M17" s="102">
        <f>L17*100/K17</f>
        <v>98.70444477160486</v>
      </c>
      <c r="N17" s="113">
        <v>10350</v>
      </c>
      <c r="O17" s="134">
        <v>10279</v>
      </c>
      <c r="P17" s="102">
        <f>O17*100/N17</f>
        <v>99.31400966183575</v>
      </c>
      <c r="Q17" s="113">
        <f>12205+17</f>
        <v>12222</v>
      </c>
      <c r="R17" s="113">
        <f>12296+3</f>
        <v>12299</v>
      </c>
      <c r="S17" s="102">
        <f t="shared" si="3"/>
        <v>100.63001145475373</v>
      </c>
      <c r="T17" s="113">
        <v>52145</v>
      </c>
      <c r="U17" s="134">
        <v>51171</v>
      </c>
      <c r="V17" s="102">
        <f>U17*100/T17</f>
        <v>98.13213155623741</v>
      </c>
      <c r="W17" s="113">
        <f t="shared" si="4"/>
        <v>-29717</v>
      </c>
      <c r="X17" s="113">
        <f t="shared" si="9"/>
        <v>-26354</v>
      </c>
      <c r="Y17" s="105" t="s">
        <v>15</v>
      </c>
    </row>
    <row r="18" spans="1:25" ht="11.25" customHeight="1">
      <c r="A18" s="41" t="s">
        <v>67</v>
      </c>
      <c r="B18" s="125">
        <v>2847</v>
      </c>
      <c r="C18" s="131">
        <v>3117</v>
      </c>
      <c r="D18" s="101">
        <f t="shared" si="5"/>
        <v>109.48366701791359</v>
      </c>
      <c r="E18" s="126">
        <v>3067</v>
      </c>
      <c r="F18" s="133">
        <v>2535</v>
      </c>
      <c r="G18" s="101">
        <f>F18*100/E18</f>
        <v>82.65405934137594</v>
      </c>
      <c r="H18" s="125">
        <f t="shared" si="10"/>
        <v>23714</v>
      </c>
      <c r="I18" s="131">
        <f t="shared" si="11"/>
        <v>21587</v>
      </c>
      <c r="J18" s="101">
        <f t="shared" si="6"/>
        <v>91.03061482668465</v>
      </c>
      <c r="K18" s="113">
        <f t="shared" si="7"/>
        <v>23714</v>
      </c>
      <c r="L18" s="113">
        <f t="shared" si="8"/>
        <v>21587</v>
      </c>
      <c r="M18" s="101">
        <f>L18*100/K18</f>
        <v>91.03061482668465</v>
      </c>
      <c r="N18" s="113">
        <v>4600</v>
      </c>
      <c r="O18" s="113">
        <v>4382</v>
      </c>
      <c r="P18" s="101">
        <f>O18*100/N18</f>
        <v>95.26086956521739</v>
      </c>
      <c r="Q18" s="113">
        <v>3002</v>
      </c>
      <c r="R18" s="113">
        <v>1793</v>
      </c>
      <c r="S18" s="101">
        <f t="shared" si="3"/>
        <v>59.72684876748834</v>
      </c>
      <c r="T18" s="113">
        <v>16112</v>
      </c>
      <c r="U18" s="113">
        <v>15412</v>
      </c>
      <c r="V18" s="101">
        <f>U18*100/T18</f>
        <v>95.65541211519364</v>
      </c>
      <c r="W18" s="113">
        <f t="shared" si="4"/>
        <v>-20647</v>
      </c>
      <c r="X18" s="113">
        <f t="shared" si="9"/>
        <v>-19052</v>
      </c>
      <c r="Y18" s="105" t="s">
        <v>15</v>
      </c>
    </row>
    <row r="19" spans="1:25" ht="11.25" customHeight="1">
      <c r="A19" s="41" t="s">
        <v>56</v>
      </c>
      <c r="B19" s="125">
        <v>52001</v>
      </c>
      <c r="C19" s="131">
        <v>78079</v>
      </c>
      <c r="D19" s="101">
        <f t="shared" si="5"/>
        <v>150.14903559546931</v>
      </c>
      <c r="E19" s="126">
        <v>136235</v>
      </c>
      <c r="F19" s="132">
        <v>135353</v>
      </c>
      <c r="G19" s="102">
        <f aca="true" t="shared" si="12" ref="G19:G24">F19*100/E19</f>
        <v>99.35258927588359</v>
      </c>
      <c r="H19" s="125">
        <v>0</v>
      </c>
      <c r="I19" s="131">
        <v>0</v>
      </c>
      <c r="J19" s="110" t="s">
        <v>15</v>
      </c>
      <c r="K19" s="113">
        <f t="shared" si="7"/>
        <v>54845</v>
      </c>
      <c r="L19" s="113">
        <f t="shared" si="8"/>
        <v>48801</v>
      </c>
      <c r="M19" s="101">
        <f aca="true" t="shared" si="13" ref="M19:M24">L19*100/K19</f>
        <v>88.97985231105844</v>
      </c>
      <c r="N19" s="114">
        <v>12097</v>
      </c>
      <c r="O19" s="114">
        <v>11963</v>
      </c>
      <c r="P19" s="101">
        <f aca="true" t="shared" si="14" ref="P19:P24">O19*100/N19</f>
        <v>98.89228734396958</v>
      </c>
      <c r="Q19" s="114">
        <v>26650</v>
      </c>
      <c r="R19" s="114">
        <v>23430</v>
      </c>
      <c r="S19" s="101">
        <f t="shared" si="3"/>
        <v>87.91744840525328</v>
      </c>
      <c r="T19" s="114">
        <v>16098</v>
      </c>
      <c r="U19" s="114">
        <v>13408</v>
      </c>
      <c r="V19" s="101">
        <f aca="true" t="shared" si="15" ref="V19:V24">U19*100/T19</f>
        <v>83.28984967076656</v>
      </c>
      <c r="W19" s="114">
        <f t="shared" si="4"/>
        <v>81390</v>
      </c>
      <c r="X19" s="113">
        <f t="shared" si="9"/>
        <v>86552</v>
      </c>
      <c r="Y19" s="108">
        <f>X19*100/W19</f>
        <v>106.3423024941639</v>
      </c>
    </row>
    <row r="20" spans="1:25" ht="11.25" customHeight="1">
      <c r="A20" s="41" t="s">
        <v>54</v>
      </c>
      <c r="B20" s="125">
        <v>530</v>
      </c>
      <c r="C20" s="131">
        <v>514</v>
      </c>
      <c r="D20" s="101">
        <f t="shared" si="5"/>
        <v>96.98113207547169</v>
      </c>
      <c r="E20" s="126">
        <v>530</v>
      </c>
      <c r="F20" s="131">
        <v>519</v>
      </c>
      <c r="G20" s="102">
        <f t="shared" si="12"/>
        <v>97.9245283018868</v>
      </c>
      <c r="H20" s="125">
        <f t="shared" si="10"/>
        <v>410</v>
      </c>
      <c r="I20" s="131">
        <f t="shared" si="11"/>
        <v>88</v>
      </c>
      <c r="J20" s="101">
        <f t="shared" si="6"/>
        <v>21.463414634146343</v>
      </c>
      <c r="K20" s="113">
        <f t="shared" si="7"/>
        <v>410</v>
      </c>
      <c r="L20" s="113">
        <f t="shared" si="8"/>
        <v>88</v>
      </c>
      <c r="M20" s="102">
        <f t="shared" si="13"/>
        <v>21.463414634146343</v>
      </c>
      <c r="N20" s="114">
        <v>90</v>
      </c>
      <c r="O20" s="114">
        <v>59</v>
      </c>
      <c r="P20" s="102">
        <f t="shared" si="14"/>
        <v>65.55555555555556</v>
      </c>
      <c r="Q20" s="114">
        <v>60</v>
      </c>
      <c r="R20" s="114">
        <v>2</v>
      </c>
      <c r="S20" s="102">
        <f t="shared" si="3"/>
        <v>3.3333333333333335</v>
      </c>
      <c r="T20" s="114">
        <v>260</v>
      </c>
      <c r="U20" s="114">
        <v>27</v>
      </c>
      <c r="V20" s="101">
        <f t="shared" si="15"/>
        <v>10.384615384615385</v>
      </c>
      <c r="W20" s="114">
        <f t="shared" si="4"/>
        <v>120</v>
      </c>
      <c r="X20" s="113">
        <f t="shared" si="9"/>
        <v>431</v>
      </c>
      <c r="Y20" s="108">
        <f>X20*100/W20</f>
        <v>359.1666666666667</v>
      </c>
    </row>
    <row r="21" spans="1:25" ht="11.25" customHeight="1">
      <c r="A21" s="41" t="s">
        <v>53</v>
      </c>
      <c r="B21" s="125">
        <v>1332</v>
      </c>
      <c r="C21" s="131">
        <v>1330</v>
      </c>
      <c r="D21" s="101">
        <f t="shared" si="5"/>
        <v>99.84984984984985</v>
      </c>
      <c r="E21" s="126">
        <v>1332</v>
      </c>
      <c r="F21" s="132">
        <v>1331</v>
      </c>
      <c r="G21" s="102">
        <f t="shared" si="12"/>
        <v>99.92492492492492</v>
      </c>
      <c r="H21" s="125">
        <f t="shared" si="10"/>
        <v>761</v>
      </c>
      <c r="I21" s="131">
        <f t="shared" si="11"/>
        <v>304</v>
      </c>
      <c r="J21" s="101">
        <f t="shared" si="6"/>
        <v>39.94743758212878</v>
      </c>
      <c r="K21" s="113">
        <f t="shared" si="7"/>
        <v>761</v>
      </c>
      <c r="L21" s="113">
        <f t="shared" si="8"/>
        <v>304</v>
      </c>
      <c r="M21" s="102">
        <f t="shared" si="13"/>
        <v>39.94743758212878</v>
      </c>
      <c r="N21" s="114">
        <v>109</v>
      </c>
      <c r="O21" s="114">
        <v>137</v>
      </c>
      <c r="P21" s="102">
        <f t="shared" si="14"/>
        <v>125.68807339449542</v>
      </c>
      <c r="Q21" s="114">
        <v>72</v>
      </c>
      <c r="R21" s="114">
        <v>25</v>
      </c>
      <c r="S21" s="102">
        <f t="shared" si="3"/>
        <v>34.72222222222222</v>
      </c>
      <c r="T21" s="114">
        <v>580</v>
      </c>
      <c r="U21" s="114">
        <v>142</v>
      </c>
      <c r="V21" s="101">
        <f t="shared" si="15"/>
        <v>24.482758620689655</v>
      </c>
      <c r="W21" s="113">
        <f t="shared" si="4"/>
        <v>571</v>
      </c>
      <c r="X21" s="113">
        <f t="shared" si="9"/>
        <v>1027</v>
      </c>
      <c r="Y21" s="105">
        <f>X21*100/W21</f>
        <v>179.8598949211909</v>
      </c>
    </row>
    <row r="22" spans="1:25" ht="11.25" customHeight="1">
      <c r="A22" s="41" t="s">
        <v>22</v>
      </c>
      <c r="B22" s="125">
        <v>1800</v>
      </c>
      <c r="C22" s="131">
        <v>1689</v>
      </c>
      <c r="D22" s="101">
        <f t="shared" si="5"/>
        <v>93.83333333333333</v>
      </c>
      <c r="E22" s="126">
        <v>1800</v>
      </c>
      <c r="F22" s="132">
        <v>1724</v>
      </c>
      <c r="G22" s="102">
        <f t="shared" si="12"/>
        <v>95.77777777777777</v>
      </c>
      <c r="H22" s="125">
        <f t="shared" si="10"/>
        <v>8348</v>
      </c>
      <c r="I22" s="131">
        <f t="shared" si="11"/>
        <v>6627</v>
      </c>
      <c r="J22" s="101">
        <f t="shared" si="6"/>
        <v>79.38428366075706</v>
      </c>
      <c r="K22" s="113">
        <f t="shared" si="7"/>
        <v>8348</v>
      </c>
      <c r="L22" s="113">
        <f t="shared" si="8"/>
        <v>6627</v>
      </c>
      <c r="M22" s="102">
        <f t="shared" si="13"/>
        <v>79.38428366075706</v>
      </c>
      <c r="N22" s="114">
        <v>6442</v>
      </c>
      <c r="O22" s="114">
        <v>4810</v>
      </c>
      <c r="P22" s="102">
        <f t="shared" si="14"/>
        <v>74.66625271654766</v>
      </c>
      <c r="Q22" s="114">
        <v>928</v>
      </c>
      <c r="R22" s="114">
        <v>879</v>
      </c>
      <c r="S22" s="102">
        <f t="shared" si="3"/>
        <v>94.71982758620689</v>
      </c>
      <c r="T22" s="114">
        <v>978</v>
      </c>
      <c r="U22" s="114">
        <v>938</v>
      </c>
      <c r="V22" s="101">
        <f t="shared" si="15"/>
        <v>95.91002044989776</v>
      </c>
      <c r="W22" s="113">
        <f t="shared" si="4"/>
        <v>-6548</v>
      </c>
      <c r="X22" s="113">
        <f t="shared" si="9"/>
        <v>-4903</v>
      </c>
      <c r="Y22" s="105" t="s">
        <v>15</v>
      </c>
    </row>
    <row r="23" spans="1:25" ht="11.25" customHeight="1">
      <c r="A23" s="41" t="s">
        <v>23</v>
      </c>
      <c r="B23" s="125">
        <v>2</v>
      </c>
      <c r="C23" s="131">
        <v>542</v>
      </c>
      <c r="D23" s="112">
        <f t="shared" si="5"/>
        <v>27100</v>
      </c>
      <c r="E23" s="126">
        <v>2</v>
      </c>
      <c r="F23" s="132">
        <v>2</v>
      </c>
      <c r="G23" s="102">
        <f t="shared" si="12"/>
        <v>100</v>
      </c>
      <c r="H23" s="125">
        <f t="shared" si="10"/>
        <v>1381</v>
      </c>
      <c r="I23" s="131">
        <f t="shared" si="11"/>
        <v>416</v>
      </c>
      <c r="J23" s="101">
        <f t="shared" si="6"/>
        <v>30.123099203475743</v>
      </c>
      <c r="K23" s="113">
        <f t="shared" si="7"/>
        <v>1381</v>
      </c>
      <c r="L23" s="113">
        <f t="shared" si="8"/>
        <v>416</v>
      </c>
      <c r="M23" s="102">
        <f t="shared" si="13"/>
        <v>30.123099203475743</v>
      </c>
      <c r="N23" s="114">
        <v>460</v>
      </c>
      <c r="O23" s="114">
        <v>95</v>
      </c>
      <c r="P23" s="102">
        <f t="shared" si="14"/>
        <v>20.652173913043477</v>
      </c>
      <c r="Q23" s="114">
        <v>551</v>
      </c>
      <c r="R23" s="114">
        <v>321</v>
      </c>
      <c r="S23" s="102">
        <f t="shared" si="3"/>
        <v>58.25771324863884</v>
      </c>
      <c r="T23" s="114">
        <v>370</v>
      </c>
      <c r="U23" s="114">
        <v>0</v>
      </c>
      <c r="V23" s="101">
        <f t="shared" si="15"/>
        <v>0</v>
      </c>
      <c r="W23" s="114">
        <f t="shared" si="4"/>
        <v>-1379</v>
      </c>
      <c r="X23" s="113">
        <f t="shared" si="9"/>
        <v>-414</v>
      </c>
      <c r="Y23" s="105" t="s">
        <v>15</v>
      </c>
    </row>
    <row r="24" spans="1:25" ht="11.25" customHeight="1">
      <c r="A24" s="42" t="s">
        <v>24</v>
      </c>
      <c r="B24" s="96">
        <v>184000</v>
      </c>
      <c r="C24" s="97">
        <v>227014</v>
      </c>
      <c r="D24" s="98">
        <f t="shared" si="5"/>
        <v>123.37717391304348</v>
      </c>
      <c r="E24" s="129">
        <v>184000</v>
      </c>
      <c r="F24" s="130">
        <v>256465</v>
      </c>
      <c r="G24" s="103">
        <f t="shared" si="12"/>
        <v>139.38315217391303</v>
      </c>
      <c r="H24" s="96">
        <f t="shared" si="10"/>
        <v>55675</v>
      </c>
      <c r="I24" s="97">
        <f t="shared" si="11"/>
        <v>66699</v>
      </c>
      <c r="J24" s="98">
        <f t="shared" si="6"/>
        <v>119.80062864840593</v>
      </c>
      <c r="K24" s="99">
        <f t="shared" si="7"/>
        <v>55675</v>
      </c>
      <c r="L24" s="99">
        <f t="shared" si="8"/>
        <v>66699</v>
      </c>
      <c r="M24" s="103">
        <f t="shared" si="13"/>
        <v>119.80062864840593</v>
      </c>
      <c r="N24" s="115">
        <v>18400</v>
      </c>
      <c r="O24" s="115">
        <v>30224</v>
      </c>
      <c r="P24" s="103">
        <f t="shared" si="14"/>
        <v>164.2608695652174</v>
      </c>
      <c r="Q24" s="115">
        <v>7280</v>
      </c>
      <c r="R24" s="115">
        <v>7295</v>
      </c>
      <c r="S24" s="103">
        <f t="shared" si="3"/>
        <v>100.20604395604396</v>
      </c>
      <c r="T24" s="115">
        <v>29995</v>
      </c>
      <c r="U24" s="115">
        <v>29180</v>
      </c>
      <c r="V24" s="98">
        <f t="shared" si="15"/>
        <v>97.28288048008001</v>
      </c>
      <c r="W24" s="115">
        <f t="shared" si="4"/>
        <v>128325</v>
      </c>
      <c r="X24" s="99">
        <f t="shared" si="9"/>
        <v>189766</v>
      </c>
      <c r="Y24" s="109">
        <f>X24*100/W24</f>
        <v>147.87921293590492</v>
      </c>
    </row>
    <row r="25" spans="1:25" ht="11.25" customHeight="1">
      <c r="A25" s="136" t="s">
        <v>25</v>
      </c>
      <c r="B25" s="59"/>
      <c r="C25" s="60"/>
      <c r="D25" s="61"/>
      <c r="E25" s="80"/>
      <c r="F25" s="50"/>
      <c r="G25" s="57"/>
      <c r="H25" s="49"/>
      <c r="I25" s="50"/>
      <c r="J25" s="57"/>
      <c r="K25" s="52"/>
      <c r="L25" s="52"/>
      <c r="M25" s="57"/>
      <c r="N25" s="52"/>
      <c r="O25" s="52"/>
      <c r="P25" s="57"/>
      <c r="Q25" s="52"/>
      <c r="R25" s="52"/>
      <c r="S25" s="57"/>
      <c r="T25" s="52"/>
      <c r="U25" s="52"/>
      <c r="V25" s="57"/>
      <c r="W25" s="52"/>
      <c r="X25" s="52"/>
      <c r="Y25" s="58"/>
    </row>
    <row r="26" spans="1:25" ht="11.25" customHeight="1" thickBot="1">
      <c r="A26" s="137" t="s">
        <v>26</v>
      </c>
      <c r="B26" s="62">
        <f>SUM(B16:B25)</f>
        <v>396693</v>
      </c>
      <c r="C26" s="63">
        <f>SUM(C16:C25)</f>
        <v>478159</v>
      </c>
      <c r="D26" s="64">
        <f>C26*100/B26</f>
        <v>120.53628372570225</v>
      </c>
      <c r="E26" s="81">
        <f>SUM(E16:E25)</f>
        <v>482347</v>
      </c>
      <c r="F26" s="63">
        <f>SUM(F16:F25)</f>
        <v>569171</v>
      </c>
      <c r="G26" s="64">
        <f>F26*100/E26</f>
        <v>118.00031927222518</v>
      </c>
      <c r="H26" s="62">
        <f>SUM(H16:H25)</f>
        <v>264323</v>
      </c>
      <c r="I26" s="63">
        <f>SUM(I16:I25)</f>
        <v>262709</v>
      </c>
      <c r="J26" s="64">
        <f aca="true" t="shared" si="16" ref="J26:J31">I26*100/H26</f>
        <v>99.38938344374118</v>
      </c>
      <c r="K26" s="65">
        <f>SUM(K16:K25)</f>
        <v>319168</v>
      </c>
      <c r="L26" s="65">
        <f>SUM(L16:L25)</f>
        <v>311510</v>
      </c>
      <c r="M26" s="64">
        <f aca="true" t="shared" si="17" ref="M26:M31">L26*100/K26</f>
        <v>97.60063665530379</v>
      </c>
      <c r="N26" s="65">
        <f>SUM(N16:N25)</f>
        <v>62541</v>
      </c>
      <c r="O26" s="65">
        <f>SUM(O16:O25)</f>
        <v>71941</v>
      </c>
      <c r="P26" s="64">
        <f>O26*100/N26</f>
        <v>115.03014022801042</v>
      </c>
      <c r="Q26" s="65">
        <f>SUM(Q16:Q25)</f>
        <v>58120</v>
      </c>
      <c r="R26" s="65">
        <f>SUM(R16:R25)</f>
        <v>51625</v>
      </c>
      <c r="S26" s="64">
        <f>R26*100/Q26</f>
        <v>88.82484514796971</v>
      </c>
      <c r="T26" s="65">
        <f>SUM(T16:T25)</f>
        <v>198507</v>
      </c>
      <c r="U26" s="65">
        <f>SUM(U16:U25)</f>
        <v>187944</v>
      </c>
      <c r="V26" s="64">
        <f>U26*100/T26</f>
        <v>94.67877707083377</v>
      </c>
      <c r="W26" s="65">
        <f aca="true" t="shared" si="18" ref="W26:W31">E26-K26</f>
        <v>163179</v>
      </c>
      <c r="X26" s="65">
        <f>SUM(X16:X25)</f>
        <v>257661</v>
      </c>
      <c r="Y26" s="84">
        <f>X26*100/W26</f>
        <v>157.90083282775356</v>
      </c>
    </row>
    <row r="27" spans="1:25" ht="11.25" customHeight="1">
      <c r="A27" s="40" t="s">
        <v>52</v>
      </c>
      <c r="B27" s="125">
        <v>222541</v>
      </c>
      <c r="C27" s="131">
        <v>233854</v>
      </c>
      <c r="D27" s="101">
        <f>C27*100/B27</f>
        <v>105.08355763657033</v>
      </c>
      <c r="E27" s="126">
        <v>1029656</v>
      </c>
      <c r="F27" s="132">
        <v>1029656</v>
      </c>
      <c r="G27" s="101">
        <f>F27*100/E27</f>
        <v>100</v>
      </c>
      <c r="H27" s="125">
        <v>60498</v>
      </c>
      <c r="I27" s="131">
        <f aca="true" t="shared" si="19" ref="H27:I31">L27</f>
        <v>66301</v>
      </c>
      <c r="J27" s="101">
        <f t="shared" si="16"/>
        <v>109.592052629839</v>
      </c>
      <c r="K27" s="113">
        <f aca="true" t="shared" si="20" ref="K27:L31">N27+Q27+T27</f>
        <v>60498</v>
      </c>
      <c r="L27" s="113">
        <f t="shared" si="20"/>
        <v>66301</v>
      </c>
      <c r="M27" s="101">
        <f t="shared" si="17"/>
        <v>109.592052629839</v>
      </c>
      <c r="N27" s="113">
        <v>0</v>
      </c>
      <c r="O27" s="114">
        <v>0</v>
      </c>
      <c r="P27" s="110" t="s">
        <v>15</v>
      </c>
      <c r="Q27" s="113">
        <v>25000</v>
      </c>
      <c r="R27" s="114">
        <v>30893</v>
      </c>
      <c r="S27" s="101">
        <f>R27*100/Q27</f>
        <v>123.572</v>
      </c>
      <c r="T27" s="113">
        <v>35498</v>
      </c>
      <c r="U27" s="114">
        <v>35408</v>
      </c>
      <c r="V27" s="101">
        <f>U27*100/T27</f>
        <v>99.74646458955434</v>
      </c>
      <c r="W27" s="114">
        <f t="shared" si="18"/>
        <v>969158</v>
      </c>
      <c r="X27" s="113">
        <f>F27-L27</f>
        <v>963355</v>
      </c>
      <c r="Y27" s="105">
        <f>X27*100/W27</f>
        <v>99.40123282271827</v>
      </c>
    </row>
    <row r="28" spans="1:25" ht="11.25" customHeight="1">
      <c r="A28" s="40" t="s">
        <v>27</v>
      </c>
      <c r="B28" s="125">
        <v>164256</v>
      </c>
      <c r="C28" s="131">
        <v>164417</v>
      </c>
      <c r="D28" s="101">
        <f>C28*100/B28</f>
        <v>100.09801772842393</v>
      </c>
      <c r="E28" s="126">
        <v>164256</v>
      </c>
      <c r="F28" s="131">
        <v>164417</v>
      </c>
      <c r="G28" s="101">
        <f>F28*100/E28</f>
        <v>100.09801772842393</v>
      </c>
      <c r="H28" s="125">
        <f t="shared" si="19"/>
        <v>160999</v>
      </c>
      <c r="I28" s="131">
        <f t="shared" si="19"/>
        <v>160976</v>
      </c>
      <c r="J28" s="101">
        <f t="shared" si="16"/>
        <v>99.98571419698258</v>
      </c>
      <c r="K28" s="113">
        <f t="shared" si="20"/>
        <v>160999</v>
      </c>
      <c r="L28" s="113">
        <f t="shared" si="20"/>
        <v>160976</v>
      </c>
      <c r="M28" s="101">
        <f t="shared" si="17"/>
        <v>99.98571419698258</v>
      </c>
      <c r="N28" s="113">
        <v>7899</v>
      </c>
      <c r="O28" s="113">
        <v>7913</v>
      </c>
      <c r="P28" s="101">
        <f>O28*100/N28</f>
        <v>100.17723762501582</v>
      </c>
      <c r="Q28" s="113">
        <v>0</v>
      </c>
      <c r="R28" s="113">
        <v>0</v>
      </c>
      <c r="S28" s="110" t="s">
        <v>15</v>
      </c>
      <c r="T28" s="113">
        <v>153100</v>
      </c>
      <c r="U28" s="113">
        <v>153063</v>
      </c>
      <c r="V28" s="101">
        <f>U28*100/T28</f>
        <v>99.97583278902678</v>
      </c>
      <c r="W28" s="114">
        <f t="shared" si="18"/>
        <v>3257</v>
      </c>
      <c r="X28" s="113">
        <f>F28-L28</f>
        <v>3441</v>
      </c>
      <c r="Y28" s="105">
        <f>X28*100/W28</f>
        <v>105.64937058642923</v>
      </c>
    </row>
    <row r="29" spans="1:25" ht="11.25" customHeight="1">
      <c r="A29" s="40" t="s">
        <v>28</v>
      </c>
      <c r="B29" s="125">
        <v>4000</v>
      </c>
      <c r="C29" s="131">
        <v>5485</v>
      </c>
      <c r="D29" s="101">
        <f>C29*100/B29</f>
        <v>137.125</v>
      </c>
      <c r="E29" s="126">
        <v>4000</v>
      </c>
      <c r="F29" s="131">
        <v>5485</v>
      </c>
      <c r="G29" s="101">
        <f>F29*100/E29</f>
        <v>137.125</v>
      </c>
      <c r="H29" s="125">
        <f t="shared" si="19"/>
        <v>20000</v>
      </c>
      <c r="I29" s="131">
        <f t="shared" si="19"/>
        <v>18208</v>
      </c>
      <c r="J29" s="101">
        <f t="shared" si="16"/>
        <v>91.04</v>
      </c>
      <c r="K29" s="113">
        <f t="shared" si="20"/>
        <v>20000</v>
      </c>
      <c r="L29" s="113">
        <f t="shared" si="20"/>
        <v>18208</v>
      </c>
      <c r="M29" s="101">
        <f t="shared" si="17"/>
        <v>91.04</v>
      </c>
      <c r="N29" s="113">
        <v>0</v>
      </c>
      <c r="O29" s="113">
        <v>0</v>
      </c>
      <c r="P29" s="110" t="s">
        <v>15</v>
      </c>
      <c r="Q29" s="113">
        <v>0</v>
      </c>
      <c r="R29" s="113">
        <v>0</v>
      </c>
      <c r="S29" s="110" t="s">
        <v>15</v>
      </c>
      <c r="T29" s="113">
        <v>20000</v>
      </c>
      <c r="U29" s="113">
        <v>18208</v>
      </c>
      <c r="V29" s="101">
        <f>U29*100/T29</f>
        <v>91.04</v>
      </c>
      <c r="W29" s="114">
        <f t="shared" si="18"/>
        <v>-16000</v>
      </c>
      <c r="X29" s="113">
        <f>F29-L29</f>
        <v>-12723</v>
      </c>
      <c r="Y29" s="105" t="s">
        <v>15</v>
      </c>
    </row>
    <row r="30" spans="1:25" ht="11.25" customHeight="1">
      <c r="A30" s="41" t="s">
        <v>29</v>
      </c>
      <c r="B30" s="90">
        <v>500</v>
      </c>
      <c r="C30" s="144">
        <v>8081</v>
      </c>
      <c r="D30" s="102">
        <f>C30*100/B30</f>
        <v>1616.2</v>
      </c>
      <c r="E30" s="124">
        <v>500</v>
      </c>
      <c r="F30" s="144">
        <v>8081</v>
      </c>
      <c r="G30" s="102">
        <f>F30*100/E30</f>
        <v>1616.2</v>
      </c>
      <c r="H30" s="90">
        <f t="shared" si="19"/>
        <v>500</v>
      </c>
      <c r="I30" s="144">
        <f t="shared" si="19"/>
        <v>320</v>
      </c>
      <c r="J30" s="102">
        <f t="shared" si="16"/>
        <v>64</v>
      </c>
      <c r="K30" s="91">
        <f t="shared" si="20"/>
        <v>500</v>
      </c>
      <c r="L30" s="91">
        <f t="shared" si="20"/>
        <v>320</v>
      </c>
      <c r="M30" s="102">
        <f t="shared" si="17"/>
        <v>64</v>
      </c>
      <c r="N30" s="91">
        <v>0</v>
      </c>
      <c r="O30" s="91">
        <v>0</v>
      </c>
      <c r="P30" s="92" t="s">
        <v>15</v>
      </c>
      <c r="Q30" s="91">
        <v>500</v>
      </c>
      <c r="R30" s="91">
        <f>142+178</f>
        <v>320</v>
      </c>
      <c r="S30" s="102">
        <f>R30*100/Q30</f>
        <v>64</v>
      </c>
      <c r="T30" s="91">
        <v>0</v>
      </c>
      <c r="U30" s="91">
        <v>0</v>
      </c>
      <c r="V30" s="92" t="s">
        <v>15</v>
      </c>
      <c r="W30" s="93">
        <f t="shared" si="18"/>
        <v>0</v>
      </c>
      <c r="X30" s="91">
        <f>F30-L30</f>
        <v>7761</v>
      </c>
      <c r="Y30" s="94" t="s">
        <v>15</v>
      </c>
    </row>
    <row r="31" spans="1:25" ht="11.25" customHeight="1" thickBot="1">
      <c r="A31" s="41" t="s">
        <v>74</v>
      </c>
      <c r="B31" s="49">
        <v>0</v>
      </c>
      <c r="C31" s="50">
        <v>0</v>
      </c>
      <c r="D31" s="53" t="s">
        <v>15</v>
      </c>
      <c r="E31" s="45">
        <v>0</v>
      </c>
      <c r="F31" s="52">
        <v>0</v>
      </c>
      <c r="G31" s="53" t="s">
        <v>15</v>
      </c>
      <c r="H31" s="90">
        <f>K31</f>
        <v>5000</v>
      </c>
      <c r="I31" s="50">
        <f t="shared" si="19"/>
        <v>1997</v>
      </c>
      <c r="J31" s="102">
        <f t="shared" si="16"/>
        <v>39.94</v>
      </c>
      <c r="K31" s="91">
        <f t="shared" si="20"/>
        <v>5000</v>
      </c>
      <c r="L31" s="52">
        <f t="shared" si="20"/>
        <v>1997</v>
      </c>
      <c r="M31" s="102">
        <f t="shared" si="17"/>
        <v>39.94</v>
      </c>
      <c r="N31" s="52">
        <v>0</v>
      </c>
      <c r="O31" s="52">
        <v>0</v>
      </c>
      <c r="P31" s="92" t="s">
        <v>15</v>
      </c>
      <c r="Q31" s="52">
        <v>5000</v>
      </c>
      <c r="R31" s="52">
        <v>1997</v>
      </c>
      <c r="S31" s="102">
        <f>R31*100/Q31</f>
        <v>39.94</v>
      </c>
      <c r="T31" s="52">
        <v>0</v>
      </c>
      <c r="U31" s="52">
        <v>0</v>
      </c>
      <c r="V31" s="92" t="s">
        <v>15</v>
      </c>
      <c r="W31" s="93">
        <f t="shared" si="18"/>
        <v>-5000</v>
      </c>
      <c r="X31" s="52">
        <f>F31-L31</f>
        <v>-1997</v>
      </c>
      <c r="Y31" s="94" t="s">
        <v>15</v>
      </c>
    </row>
    <row r="32" spans="1:25" ht="11.25" customHeight="1">
      <c r="A32" s="138" t="s">
        <v>55</v>
      </c>
      <c r="B32" s="72"/>
      <c r="C32" s="73"/>
      <c r="D32" s="74"/>
      <c r="E32" s="75"/>
      <c r="F32" s="75"/>
      <c r="G32" s="85"/>
      <c r="H32" s="86"/>
      <c r="I32" s="87"/>
      <c r="J32" s="85"/>
      <c r="K32" s="75"/>
      <c r="L32" s="75"/>
      <c r="M32" s="85"/>
      <c r="N32" s="75"/>
      <c r="O32" s="75"/>
      <c r="P32" s="85"/>
      <c r="Q32" s="75"/>
      <c r="R32" s="75"/>
      <c r="S32" s="85"/>
      <c r="T32" s="75"/>
      <c r="U32" s="75"/>
      <c r="V32" s="85"/>
      <c r="W32" s="88"/>
      <c r="X32" s="75"/>
      <c r="Y32" s="89"/>
    </row>
    <row r="33" spans="1:25" ht="11.25" customHeight="1" thickBot="1">
      <c r="A33" s="139" t="s">
        <v>73</v>
      </c>
      <c r="B33" s="62">
        <v>0</v>
      </c>
      <c r="C33" s="63">
        <v>61875</v>
      </c>
      <c r="D33" s="104" t="s">
        <v>15</v>
      </c>
      <c r="E33" s="65">
        <v>0</v>
      </c>
      <c r="F33" s="65">
        <v>61875</v>
      </c>
      <c r="G33" s="104" t="s">
        <v>15</v>
      </c>
      <c r="H33" s="128">
        <v>0</v>
      </c>
      <c r="I33" s="145">
        <f>L33</f>
        <v>239</v>
      </c>
      <c r="J33" s="104" t="s">
        <v>15</v>
      </c>
      <c r="K33" s="65">
        <f>N33+Q33+T33</f>
        <v>0</v>
      </c>
      <c r="L33" s="65">
        <f>O33+R33+U33</f>
        <v>239</v>
      </c>
      <c r="M33" s="104" t="s">
        <v>15</v>
      </c>
      <c r="N33" s="65">
        <v>0</v>
      </c>
      <c r="O33" s="65">
        <v>0</v>
      </c>
      <c r="P33" s="104" t="s">
        <v>15</v>
      </c>
      <c r="Q33" s="65">
        <v>0</v>
      </c>
      <c r="R33" s="65">
        <v>239</v>
      </c>
      <c r="S33" s="104" t="s">
        <v>15</v>
      </c>
      <c r="T33" s="65">
        <v>0</v>
      </c>
      <c r="U33" s="65">
        <v>0</v>
      </c>
      <c r="V33" s="104" t="s">
        <v>15</v>
      </c>
      <c r="W33" s="116">
        <f>E33-K33</f>
        <v>0</v>
      </c>
      <c r="X33" s="65">
        <f>F33-L33</f>
        <v>61636</v>
      </c>
      <c r="Y33" s="84" t="s">
        <v>15</v>
      </c>
    </row>
    <row r="34" spans="1:25" ht="11.25" customHeight="1">
      <c r="A34" s="2"/>
      <c r="B34" s="2"/>
      <c r="C34" s="2"/>
      <c r="D34" s="2"/>
      <c r="E34" s="2"/>
      <c r="F34" s="2"/>
      <c r="G34" s="3"/>
      <c r="H34" s="3"/>
      <c r="I34" s="3"/>
      <c r="J34" s="3"/>
      <c r="K34" s="2"/>
      <c r="L34" s="2"/>
      <c r="M34" s="111"/>
      <c r="N34" s="2"/>
      <c r="O34" s="2"/>
      <c r="P34" s="3"/>
      <c r="Q34" s="2"/>
      <c r="R34" s="2"/>
      <c r="S34" s="111"/>
      <c r="T34" s="2"/>
      <c r="U34" s="2"/>
      <c r="V34" s="3"/>
      <c r="W34" s="4"/>
      <c r="X34" s="2"/>
      <c r="Y34" s="3"/>
    </row>
    <row r="35" spans="1:25" ht="11.25" customHeight="1">
      <c r="A35" s="2"/>
      <c r="B35" s="2"/>
      <c r="C35" s="2"/>
      <c r="D35" s="2"/>
      <c r="E35" s="2"/>
      <c r="F35" s="2"/>
      <c r="G35" s="3"/>
      <c r="H35" s="3"/>
      <c r="I35" s="3"/>
      <c r="J35" s="3"/>
      <c r="K35" s="2"/>
      <c r="L35" s="2"/>
      <c r="M35" s="3"/>
      <c r="N35" s="2"/>
      <c r="O35" s="2"/>
      <c r="P35" s="3"/>
      <c r="Q35" s="2"/>
      <c r="R35" s="2"/>
      <c r="S35" s="3"/>
      <c r="T35" s="2"/>
      <c r="U35" s="2"/>
      <c r="V35" s="3"/>
      <c r="W35" s="4"/>
      <c r="X35" s="2"/>
      <c r="Y35" s="3"/>
    </row>
    <row r="36" spans="1:25" ht="11.25" customHeight="1">
      <c r="A36" s="2"/>
      <c r="B36" s="2"/>
      <c r="C36" s="2"/>
      <c r="D36" s="2"/>
      <c r="E36" s="2"/>
      <c r="F36" s="2"/>
      <c r="G36" s="3"/>
      <c r="H36" s="3"/>
      <c r="I36" s="3"/>
      <c r="J36" s="3"/>
      <c r="K36" s="2"/>
      <c r="L36" s="2"/>
      <c r="M36" s="3"/>
      <c r="N36" s="2"/>
      <c r="O36" s="2"/>
      <c r="P36" s="3"/>
      <c r="Q36" s="2"/>
      <c r="R36" s="2"/>
      <c r="S36" s="3"/>
      <c r="T36" s="2"/>
      <c r="U36" s="2"/>
      <c r="V36" s="3"/>
      <c r="W36" s="4"/>
      <c r="X36" s="2"/>
      <c r="Y36" s="3"/>
    </row>
    <row r="37" spans="1:25" ht="11.25" customHeight="1">
      <c r="A37" s="2"/>
      <c r="B37" s="2"/>
      <c r="C37" s="2"/>
      <c r="D37" s="2"/>
      <c r="E37" s="2"/>
      <c r="F37" s="2"/>
      <c r="G37" s="3"/>
      <c r="H37" s="3"/>
      <c r="I37" s="3"/>
      <c r="J37" s="3"/>
      <c r="K37" s="2"/>
      <c r="L37" s="2"/>
      <c r="M37" s="3"/>
      <c r="N37" s="2"/>
      <c r="O37" s="2"/>
      <c r="P37" s="3"/>
      <c r="Q37" s="2"/>
      <c r="R37" s="2"/>
      <c r="S37" s="3"/>
      <c r="T37" s="2"/>
      <c r="U37" s="2"/>
      <c r="V37" s="3"/>
      <c r="W37" s="4"/>
      <c r="X37" s="2"/>
      <c r="Y37" s="3"/>
    </row>
    <row r="38" spans="1:25" ht="11.25" customHeight="1">
      <c r="A38" s="2"/>
      <c r="B38" s="2"/>
      <c r="C38" s="2"/>
      <c r="D38" s="2"/>
      <c r="E38" s="2"/>
      <c r="F38" s="2"/>
      <c r="G38" s="3"/>
      <c r="H38" s="3"/>
      <c r="I38" s="3"/>
      <c r="J38" s="3"/>
      <c r="K38" s="2"/>
      <c r="L38" s="2"/>
      <c r="M38" s="3"/>
      <c r="N38" s="2"/>
      <c r="O38" s="2"/>
      <c r="P38" s="3"/>
      <c r="Q38" s="2"/>
      <c r="R38" s="2"/>
      <c r="S38" s="3"/>
      <c r="T38" s="2"/>
      <c r="U38" s="2"/>
      <c r="V38" s="3"/>
      <c r="W38" s="4"/>
      <c r="X38" s="2"/>
      <c r="Y38" s="3"/>
    </row>
    <row r="39" spans="1:25" ht="11.25" customHeight="1">
      <c r="A39" s="2"/>
      <c r="B39" s="2"/>
      <c r="C39" s="2"/>
      <c r="D39" s="2"/>
      <c r="E39" s="2"/>
      <c r="F39" s="2"/>
      <c r="G39" s="3"/>
      <c r="H39" s="3"/>
      <c r="I39" s="3"/>
      <c r="J39" s="3"/>
      <c r="K39" s="2"/>
      <c r="L39" s="2"/>
      <c r="M39" s="3"/>
      <c r="N39" s="2"/>
      <c r="O39" s="2"/>
      <c r="P39" s="3"/>
      <c r="Q39" s="2"/>
      <c r="R39" s="2"/>
      <c r="S39" s="3"/>
      <c r="T39" s="2"/>
      <c r="U39" s="2"/>
      <c r="V39" s="3"/>
      <c r="W39" s="4"/>
      <c r="X39" s="2"/>
      <c r="Y39" s="3"/>
    </row>
    <row r="40" spans="1:25" ht="11.2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K40" s="2"/>
      <c r="L40" s="2"/>
      <c r="M40" s="3"/>
      <c r="N40" s="2"/>
      <c r="O40" s="2"/>
      <c r="P40" s="3"/>
      <c r="Q40" s="2"/>
      <c r="R40" s="2"/>
      <c r="S40" s="3"/>
      <c r="T40" s="2"/>
      <c r="U40" s="2"/>
      <c r="V40" s="3"/>
      <c r="W40" s="4"/>
      <c r="X40" s="2"/>
      <c r="Y40" s="3"/>
    </row>
    <row r="41" spans="1:25" ht="11.25" customHeight="1">
      <c r="A41" s="2"/>
      <c r="B41" s="2"/>
      <c r="C41" s="2"/>
      <c r="D41" s="2"/>
      <c r="E41" s="2"/>
      <c r="F41" s="2"/>
      <c r="G41" s="3"/>
      <c r="H41" s="3"/>
      <c r="I41" s="3"/>
      <c r="J41" s="3"/>
      <c r="K41" s="2"/>
      <c r="L41" s="2"/>
      <c r="M41" s="3"/>
      <c r="N41" s="2"/>
      <c r="O41" s="2"/>
      <c r="P41" s="3"/>
      <c r="Q41" s="2"/>
      <c r="R41" s="2"/>
      <c r="S41" s="3"/>
      <c r="T41" s="2"/>
      <c r="U41" s="2"/>
      <c r="V41" s="3"/>
      <c r="W41" s="4"/>
      <c r="X41" s="2"/>
      <c r="Y41" s="3"/>
    </row>
    <row r="42" spans="1:25" ht="11.25" customHeight="1">
      <c r="A42" s="2"/>
      <c r="B42" s="2"/>
      <c r="C42" s="2"/>
      <c r="D42" s="2"/>
      <c r="E42" s="2"/>
      <c r="F42" s="2"/>
      <c r="G42" s="3"/>
      <c r="H42" s="3"/>
      <c r="I42" s="3"/>
      <c r="J42" s="3"/>
      <c r="K42" s="2"/>
      <c r="L42" s="2"/>
      <c r="M42" s="3"/>
      <c r="N42" s="2"/>
      <c r="O42" s="2"/>
      <c r="P42" s="3"/>
      <c r="Q42" s="2"/>
      <c r="R42" s="2"/>
      <c r="S42" s="3"/>
      <c r="T42" s="2"/>
      <c r="U42" s="2"/>
      <c r="V42" s="3"/>
      <c r="W42" s="4"/>
      <c r="X42" s="2"/>
      <c r="Y42" s="3"/>
    </row>
    <row r="43" spans="1:25" ht="11.25" customHeight="1">
      <c r="A43" s="2"/>
      <c r="B43" s="2"/>
      <c r="C43" s="2"/>
      <c r="D43" s="2"/>
      <c r="E43" s="2"/>
      <c r="F43" s="2"/>
      <c r="G43" s="3"/>
      <c r="H43" s="3"/>
      <c r="I43" s="3"/>
      <c r="J43" s="3"/>
      <c r="K43" s="2"/>
      <c r="L43" s="2"/>
      <c r="M43" s="3"/>
      <c r="N43" s="2"/>
      <c r="O43" s="2"/>
      <c r="P43" s="3"/>
      <c r="Q43" s="2"/>
      <c r="R43" s="2"/>
      <c r="S43" s="3"/>
      <c r="T43" s="2"/>
      <c r="U43" s="2"/>
      <c r="V43" s="3"/>
      <c r="W43" s="4"/>
      <c r="X43" s="2"/>
      <c r="Y43" s="3"/>
    </row>
    <row r="44" spans="1:25" ht="11.25" customHeight="1">
      <c r="A44" s="2"/>
      <c r="B44" s="2"/>
      <c r="C44" s="2"/>
      <c r="D44" s="2"/>
      <c r="E44" s="2"/>
      <c r="F44" s="2"/>
      <c r="G44" s="3"/>
      <c r="H44" s="3"/>
      <c r="I44" s="3"/>
      <c r="J44" s="3"/>
      <c r="K44" s="2"/>
      <c r="L44" s="2"/>
      <c r="M44" s="3"/>
      <c r="N44" s="2"/>
      <c r="O44" s="2"/>
      <c r="P44" s="3"/>
      <c r="Q44" s="2"/>
      <c r="R44" s="2"/>
      <c r="S44" s="3"/>
      <c r="T44" s="2"/>
      <c r="U44" s="2"/>
      <c r="V44" s="3"/>
      <c r="W44" s="4"/>
      <c r="X44" s="2"/>
      <c r="Y44" s="3"/>
    </row>
    <row r="45" spans="1:25" ht="11.25" customHeight="1">
      <c r="A45" s="2"/>
      <c r="B45" s="2"/>
      <c r="C45" s="2"/>
      <c r="D45" s="2"/>
      <c r="E45" s="2"/>
      <c r="F45" s="2"/>
      <c r="G45" s="3"/>
      <c r="H45" s="3"/>
      <c r="I45" s="3"/>
      <c r="J45" s="3"/>
      <c r="K45" s="2"/>
      <c r="L45" s="2"/>
      <c r="M45" s="3"/>
      <c r="N45" s="2"/>
      <c r="O45" s="2"/>
      <c r="P45" s="3"/>
      <c r="Q45" s="2"/>
      <c r="R45" s="2"/>
      <c r="S45" s="3"/>
      <c r="T45" s="2"/>
      <c r="U45" s="2"/>
      <c r="V45" s="3"/>
      <c r="W45" s="4"/>
      <c r="X45" s="2"/>
      <c r="Y45" s="3"/>
    </row>
    <row r="46" spans="1:25" ht="11.25" customHeight="1">
      <c r="A46" s="2"/>
      <c r="B46" s="2"/>
      <c r="C46" s="2"/>
      <c r="D46" s="2"/>
      <c r="E46" s="2"/>
      <c r="F46" s="2"/>
      <c r="G46" s="3"/>
      <c r="H46" s="3"/>
      <c r="I46" s="3"/>
      <c r="J46" s="3"/>
      <c r="K46" s="2"/>
      <c r="L46" s="2"/>
      <c r="M46" s="3"/>
      <c r="N46" s="2"/>
      <c r="O46" s="2"/>
      <c r="P46" s="3"/>
      <c r="Q46" s="2"/>
      <c r="R46" s="2"/>
      <c r="S46" s="3"/>
      <c r="T46" s="2"/>
      <c r="U46" s="2"/>
      <c r="V46" s="3"/>
      <c r="W46" s="4"/>
      <c r="X46" s="2"/>
      <c r="Y46" s="3"/>
    </row>
    <row r="47" spans="1:25" ht="11.25" customHeight="1">
      <c r="A47" s="2"/>
      <c r="B47" s="2"/>
      <c r="C47" s="2"/>
      <c r="D47" s="2"/>
      <c r="E47" s="2"/>
      <c r="F47" s="2"/>
      <c r="G47" s="3"/>
      <c r="H47" s="3"/>
      <c r="I47" s="3"/>
      <c r="J47" s="3"/>
      <c r="K47" s="2"/>
      <c r="L47" s="2"/>
      <c r="M47" s="3"/>
      <c r="N47" s="2"/>
      <c r="O47" s="2"/>
      <c r="P47" s="3"/>
      <c r="Q47" s="2"/>
      <c r="R47" s="2"/>
      <c r="S47" s="3"/>
      <c r="T47" s="2"/>
      <c r="U47" s="2"/>
      <c r="V47" s="3"/>
      <c r="W47" s="4"/>
      <c r="X47" s="2"/>
      <c r="Y47" s="3"/>
    </row>
    <row r="48" spans="1:25" ht="11.25" customHeight="1">
      <c r="A48" s="2"/>
      <c r="B48" s="2"/>
      <c r="C48" s="2"/>
      <c r="D48" s="2"/>
      <c r="E48" s="2"/>
      <c r="F48" s="2"/>
      <c r="G48" s="3"/>
      <c r="H48" s="3"/>
      <c r="I48" s="3"/>
      <c r="J48" s="3"/>
      <c r="K48" s="2"/>
      <c r="L48" s="2"/>
      <c r="M48" s="3"/>
      <c r="N48" s="2"/>
      <c r="O48" s="2"/>
      <c r="P48" s="3"/>
      <c r="Q48" s="2"/>
      <c r="R48" s="2"/>
      <c r="S48" s="3"/>
      <c r="T48" s="2"/>
      <c r="U48" s="2"/>
      <c r="V48" s="3"/>
      <c r="W48" s="4"/>
      <c r="X48" s="2"/>
      <c r="Y48" s="3"/>
    </row>
    <row r="49" spans="1:25" ht="11.25" customHeight="1">
      <c r="A49" s="2"/>
      <c r="B49" s="2"/>
      <c r="C49" s="2"/>
      <c r="D49" s="2"/>
      <c r="E49" s="2"/>
      <c r="F49" s="2"/>
      <c r="G49" s="3"/>
      <c r="H49" s="3"/>
      <c r="I49" s="3"/>
      <c r="J49" s="3"/>
      <c r="K49" s="2"/>
      <c r="L49" s="2"/>
      <c r="M49" s="3"/>
      <c r="N49" s="2"/>
      <c r="O49" s="2"/>
      <c r="P49" s="3"/>
      <c r="Q49" s="2"/>
      <c r="R49" s="2"/>
      <c r="S49" s="3"/>
      <c r="T49" s="2"/>
      <c r="U49" s="2"/>
      <c r="V49" s="3"/>
      <c r="W49" s="4"/>
      <c r="X49" s="2"/>
      <c r="Y49" s="3"/>
    </row>
    <row r="50" spans="1:25" ht="11.25" customHeight="1">
      <c r="A50" s="2"/>
      <c r="B50" s="2"/>
      <c r="C50" s="2"/>
      <c r="D50" s="2"/>
      <c r="E50" s="2"/>
      <c r="F50" s="2"/>
      <c r="G50" s="3"/>
      <c r="H50" s="3"/>
      <c r="I50" s="3"/>
      <c r="J50" s="3"/>
      <c r="K50" s="2"/>
      <c r="L50" s="2"/>
      <c r="M50" s="3"/>
      <c r="N50" s="2"/>
      <c r="O50" s="2"/>
      <c r="P50" s="3"/>
      <c r="Q50" s="2"/>
      <c r="R50" s="2"/>
      <c r="S50" s="3"/>
      <c r="T50" s="2"/>
      <c r="U50" s="2"/>
      <c r="V50" s="3"/>
      <c r="W50" s="4"/>
      <c r="X50" s="2"/>
      <c r="Y50" s="3"/>
    </row>
    <row r="51" spans="1:25" ht="11.25" customHeight="1">
      <c r="A51" s="2"/>
      <c r="B51" s="2"/>
      <c r="C51" s="2"/>
      <c r="D51" s="2"/>
      <c r="E51" s="2"/>
      <c r="F51" s="2"/>
      <c r="G51" s="3"/>
      <c r="H51" s="3"/>
      <c r="I51" s="3"/>
      <c r="J51" s="3"/>
      <c r="K51" s="2"/>
      <c r="L51" s="2"/>
      <c r="M51" s="3"/>
      <c r="N51" s="2"/>
      <c r="O51" s="2"/>
      <c r="P51" s="3"/>
      <c r="Q51" s="2"/>
      <c r="R51" s="2"/>
      <c r="S51" s="3"/>
      <c r="T51" s="2"/>
      <c r="U51" s="2"/>
      <c r="V51" s="3"/>
      <c r="W51" s="4"/>
      <c r="X51" s="2"/>
      <c r="Y51" s="3"/>
    </row>
    <row r="52" spans="1:25" ht="11.25" customHeight="1">
      <c r="A52" s="2"/>
      <c r="B52" s="2"/>
      <c r="C52" s="2"/>
      <c r="D52" s="2"/>
      <c r="E52" s="2"/>
      <c r="F52" s="2"/>
      <c r="G52" s="3"/>
      <c r="H52" s="3"/>
      <c r="I52" s="3"/>
      <c r="J52" s="3"/>
      <c r="K52" s="2"/>
      <c r="L52" s="2"/>
      <c r="M52" s="3"/>
      <c r="N52" s="2"/>
      <c r="O52" s="2"/>
      <c r="P52" s="3"/>
      <c r="Q52" s="2"/>
      <c r="R52" s="2"/>
      <c r="S52" s="3"/>
      <c r="T52" s="2"/>
      <c r="U52" s="2"/>
      <c r="V52" s="3"/>
      <c r="W52" s="4"/>
      <c r="X52" s="2"/>
      <c r="Y52" s="3"/>
    </row>
    <row r="53" spans="1:25" ht="11.25" customHeight="1">
      <c r="A53" s="1"/>
      <c r="B53" s="1"/>
      <c r="C53" s="1"/>
      <c r="D53" s="1"/>
      <c r="E53" s="2"/>
      <c r="F53" s="2"/>
      <c r="G53" s="3"/>
      <c r="H53" s="3"/>
      <c r="I53" s="3"/>
      <c r="J53" s="3"/>
      <c r="K53" s="2"/>
      <c r="L53" s="2"/>
      <c r="M53" s="3"/>
      <c r="N53" s="2"/>
      <c r="O53" s="2"/>
      <c r="P53" s="3"/>
      <c r="Q53" s="2"/>
      <c r="R53" s="2"/>
      <c r="S53" s="3"/>
      <c r="T53" s="2"/>
      <c r="U53" s="2"/>
      <c r="V53" s="3"/>
      <c r="W53" s="4"/>
      <c r="X53" s="2"/>
      <c r="Y53" s="3"/>
    </row>
    <row r="54" spans="1:25" ht="12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Y54" s="9" t="s">
        <v>0</v>
      </c>
    </row>
    <row r="55" spans="1:25" ht="12" customHeight="1">
      <c r="A55" s="12" t="s">
        <v>30</v>
      </c>
      <c r="B55" s="155" t="s">
        <v>63</v>
      </c>
      <c r="C55" s="156"/>
      <c r="D55" s="157"/>
      <c r="E55" s="155" t="s">
        <v>2</v>
      </c>
      <c r="F55" s="156"/>
      <c r="G55" s="157"/>
      <c r="H55" s="13" t="s">
        <v>64</v>
      </c>
      <c r="I55" s="13"/>
      <c r="J55" s="14"/>
      <c r="K55" s="13" t="s">
        <v>3</v>
      </c>
      <c r="L55" s="13"/>
      <c r="M55" s="14"/>
      <c r="N55" s="15" t="s">
        <v>4</v>
      </c>
      <c r="O55" s="15"/>
      <c r="P55" s="15"/>
      <c r="Q55" s="15"/>
      <c r="R55" s="15"/>
      <c r="S55" s="15"/>
      <c r="T55" s="15"/>
      <c r="U55" s="15"/>
      <c r="V55" s="16"/>
      <c r="W55" s="13" t="s">
        <v>5</v>
      </c>
      <c r="X55" s="13"/>
      <c r="Y55" s="17"/>
    </row>
    <row r="56" spans="1:25" ht="12" customHeight="1">
      <c r="A56" s="18"/>
      <c r="B56" s="19"/>
      <c r="C56" s="20"/>
      <c r="D56" s="21"/>
      <c r="E56" s="20"/>
      <c r="F56" s="20"/>
      <c r="G56" s="21"/>
      <c r="H56" s="20"/>
      <c r="I56" s="20"/>
      <c r="J56" s="21"/>
      <c r="K56" s="20"/>
      <c r="L56" s="20"/>
      <c r="M56" s="21"/>
      <c r="N56" s="22" t="s">
        <v>6</v>
      </c>
      <c r="O56" s="22"/>
      <c r="P56" s="23"/>
      <c r="Q56" s="22" t="s">
        <v>7</v>
      </c>
      <c r="R56" s="22"/>
      <c r="S56" s="23"/>
      <c r="T56" s="22" t="s">
        <v>8</v>
      </c>
      <c r="U56" s="22"/>
      <c r="V56" s="23"/>
      <c r="W56" s="20"/>
      <c r="X56" s="20"/>
      <c r="Y56" s="24"/>
    </row>
    <row r="57" spans="1:25" ht="12" customHeight="1">
      <c r="A57" s="18"/>
      <c r="B57" s="36" t="s">
        <v>9</v>
      </c>
      <c r="C57" s="37" t="s">
        <v>10</v>
      </c>
      <c r="D57" s="27" t="s">
        <v>31</v>
      </c>
      <c r="E57" s="25" t="s">
        <v>9</v>
      </c>
      <c r="F57" s="26" t="s">
        <v>10</v>
      </c>
      <c r="G57" s="27" t="s">
        <v>31</v>
      </c>
      <c r="H57" s="36" t="s">
        <v>9</v>
      </c>
      <c r="I57" s="37" t="s">
        <v>10</v>
      </c>
      <c r="J57" s="27" t="s">
        <v>31</v>
      </c>
      <c r="K57" s="28" t="s">
        <v>9</v>
      </c>
      <c r="L57" s="28" t="s">
        <v>10</v>
      </c>
      <c r="M57" s="27" t="s">
        <v>11</v>
      </c>
      <c r="N57" s="28" t="s">
        <v>9</v>
      </c>
      <c r="O57" s="28" t="s">
        <v>10</v>
      </c>
      <c r="P57" s="27" t="s">
        <v>11</v>
      </c>
      <c r="Q57" s="28" t="s">
        <v>9</v>
      </c>
      <c r="R57" s="28" t="s">
        <v>10</v>
      </c>
      <c r="S57" s="27" t="s">
        <v>11</v>
      </c>
      <c r="T57" s="28" t="s">
        <v>9</v>
      </c>
      <c r="U57" s="28" t="s">
        <v>10</v>
      </c>
      <c r="V57" s="27" t="s">
        <v>11</v>
      </c>
      <c r="W57" s="28" t="s">
        <v>9</v>
      </c>
      <c r="X57" s="28" t="s">
        <v>10</v>
      </c>
      <c r="Y57" s="29" t="s">
        <v>11</v>
      </c>
    </row>
    <row r="58" spans="1:25" ht="12" customHeight="1" thickBot="1">
      <c r="A58" s="30"/>
      <c r="B58" s="38"/>
      <c r="C58" s="32" t="s">
        <v>77</v>
      </c>
      <c r="D58" s="33" t="s">
        <v>13</v>
      </c>
      <c r="E58" s="31"/>
      <c r="F58" s="32" t="s">
        <v>77</v>
      </c>
      <c r="G58" s="33" t="s">
        <v>13</v>
      </c>
      <c r="H58" s="38"/>
      <c r="I58" s="32" t="s">
        <v>77</v>
      </c>
      <c r="J58" s="33" t="s">
        <v>13</v>
      </c>
      <c r="K58" s="34"/>
      <c r="L58" s="32" t="s">
        <v>77</v>
      </c>
      <c r="M58" s="33" t="s">
        <v>13</v>
      </c>
      <c r="N58" s="34"/>
      <c r="O58" s="32" t="s">
        <v>77</v>
      </c>
      <c r="P58" s="33" t="s">
        <v>13</v>
      </c>
      <c r="Q58" s="34"/>
      <c r="R58" s="32" t="s">
        <v>77</v>
      </c>
      <c r="S58" s="33" t="s">
        <v>13</v>
      </c>
      <c r="T58" s="34"/>
      <c r="U58" s="32" t="s">
        <v>77</v>
      </c>
      <c r="V58" s="33" t="s">
        <v>13</v>
      </c>
      <c r="W58" s="34"/>
      <c r="X58" s="32" t="s">
        <v>77</v>
      </c>
      <c r="Y58" s="35" t="s">
        <v>13</v>
      </c>
    </row>
    <row r="59" spans="1:25" ht="11.25" customHeight="1">
      <c r="A59" s="138" t="s">
        <v>32</v>
      </c>
      <c r="B59" s="72"/>
      <c r="C59" s="73"/>
      <c r="D59" s="74"/>
      <c r="E59" s="75"/>
      <c r="F59" s="75"/>
      <c r="G59" s="76"/>
      <c r="H59" s="72"/>
      <c r="I59" s="73"/>
      <c r="J59" s="76"/>
      <c r="K59" s="75"/>
      <c r="L59" s="75"/>
      <c r="M59" s="76"/>
      <c r="N59" s="75"/>
      <c r="O59" s="75"/>
      <c r="P59" s="76"/>
      <c r="Q59" s="75"/>
      <c r="R59" s="75"/>
      <c r="S59" s="76"/>
      <c r="T59" s="75"/>
      <c r="U59" s="75"/>
      <c r="V59" s="76"/>
      <c r="W59" s="75"/>
      <c r="X59" s="75"/>
      <c r="Y59" s="77"/>
    </row>
    <row r="60" spans="1:25" ht="11.25" customHeight="1">
      <c r="A60" s="70" t="s">
        <v>33</v>
      </c>
      <c r="B60" s="125">
        <v>150000</v>
      </c>
      <c r="C60" s="131">
        <v>113211</v>
      </c>
      <c r="D60" s="101">
        <f>C60*100/B60</f>
        <v>75.474</v>
      </c>
      <c r="E60" s="113">
        <v>180000</v>
      </c>
      <c r="F60" s="113">
        <v>249295</v>
      </c>
      <c r="G60" s="101">
        <f>F60*100/E60</f>
        <v>138.49722222222223</v>
      </c>
      <c r="H60" s="125">
        <v>91505</v>
      </c>
      <c r="I60" s="131">
        <v>96563</v>
      </c>
      <c r="J60" s="101">
        <f>I60*100/H60</f>
        <v>105.52756679962843</v>
      </c>
      <c r="K60" s="113">
        <f>N60+Q60+T60</f>
        <v>165164</v>
      </c>
      <c r="L60" s="113">
        <f>O60+R60+U60</f>
        <v>187251</v>
      </c>
      <c r="M60" s="101">
        <f>L60*100/K60</f>
        <v>113.3727688842605</v>
      </c>
      <c r="N60" s="113">
        <v>0</v>
      </c>
      <c r="O60" s="113">
        <v>0</v>
      </c>
      <c r="P60" s="110" t="s">
        <v>15</v>
      </c>
      <c r="Q60" s="113">
        <v>0</v>
      </c>
      <c r="R60" s="113">
        <v>0</v>
      </c>
      <c r="S60" s="110" t="s">
        <v>15</v>
      </c>
      <c r="T60" s="113">
        <v>165164</v>
      </c>
      <c r="U60" s="113">
        <v>187251</v>
      </c>
      <c r="V60" s="101">
        <f>U60*100/T60</f>
        <v>113.3727688842605</v>
      </c>
      <c r="W60" s="113">
        <f>E60-K60</f>
        <v>14836</v>
      </c>
      <c r="X60" s="113">
        <f>F60-L60</f>
        <v>62044</v>
      </c>
      <c r="Y60" s="108">
        <f>X60*100/W60</f>
        <v>418.1989754650849</v>
      </c>
    </row>
    <row r="61" spans="1:25" ht="11.25" customHeight="1">
      <c r="A61" s="69" t="s">
        <v>34</v>
      </c>
      <c r="B61" s="49"/>
      <c r="C61" s="50"/>
      <c r="D61" s="51"/>
      <c r="E61" s="52"/>
      <c r="F61" s="67"/>
      <c r="G61" s="57"/>
      <c r="H61" s="49"/>
      <c r="I61" s="50"/>
      <c r="J61" s="57"/>
      <c r="K61" s="52"/>
      <c r="L61" s="52"/>
      <c r="M61" s="57"/>
      <c r="N61" s="52"/>
      <c r="O61" s="67"/>
      <c r="P61" s="53"/>
      <c r="Q61" s="52"/>
      <c r="R61" s="67"/>
      <c r="S61" s="53"/>
      <c r="T61" s="52"/>
      <c r="U61" s="67"/>
      <c r="V61" s="57"/>
      <c r="W61" s="52"/>
      <c r="X61" s="52"/>
      <c r="Y61" s="58"/>
    </row>
    <row r="62" spans="1:25" ht="11.25" customHeight="1">
      <c r="A62" s="70" t="s">
        <v>33</v>
      </c>
      <c r="B62" s="125">
        <v>161023</v>
      </c>
      <c r="C62" s="131">
        <f>9520+199143</f>
        <v>208663</v>
      </c>
      <c r="D62" s="101">
        <f>C62*100/B62</f>
        <v>129.58583556386355</v>
      </c>
      <c r="E62" s="113">
        <f>151900+4577</f>
        <v>156477</v>
      </c>
      <c r="F62" s="113">
        <f>10126+210375</f>
        <v>220501</v>
      </c>
      <c r="G62" s="101">
        <f>F62*100/E62</f>
        <v>140.91591735526626</v>
      </c>
      <c r="H62" s="125">
        <v>107780</v>
      </c>
      <c r="I62" s="131">
        <f>L62</f>
        <v>92501</v>
      </c>
      <c r="J62" s="101">
        <f>I62*100/H62</f>
        <v>85.82390053813323</v>
      </c>
      <c r="K62" s="113">
        <f>N62+Q62+T62</f>
        <v>107780</v>
      </c>
      <c r="L62" s="113">
        <f>O62+R62+U62</f>
        <v>92501</v>
      </c>
      <c r="M62" s="101">
        <f>L62*100/K62</f>
        <v>85.82390053813323</v>
      </c>
      <c r="N62" s="113">
        <f>9600+12500</f>
        <v>22100</v>
      </c>
      <c r="O62" s="113">
        <v>21623</v>
      </c>
      <c r="P62" s="101">
        <f>O62*100/N62</f>
        <v>97.84162895927602</v>
      </c>
      <c r="Q62" s="113">
        <f>25480+49050</f>
        <v>74530</v>
      </c>
      <c r="R62" s="113">
        <v>68638</v>
      </c>
      <c r="S62" s="101">
        <f>R62*100/Q62</f>
        <v>92.09445860727224</v>
      </c>
      <c r="T62" s="113">
        <f>150+11000</f>
        <v>11150</v>
      </c>
      <c r="U62" s="113">
        <v>2240</v>
      </c>
      <c r="V62" s="101">
        <f>U62*100/T62</f>
        <v>20.08968609865471</v>
      </c>
      <c r="W62" s="113">
        <f>E62-K62</f>
        <v>48697</v>
      </c>
      <c r="X62" s="113">
        <f>F62-L62</f>
        <v>128000</v>
      </c>
      <c r="Y62" s="108">
        <f>X62*100/W62</f>
        <v>262.8498675483089</v>
      </c>
    </row>
    <row r="63" spans="1:25" ht="11.25" customHeight="1">
      <c r="A63" s="71" t="s">
        <v>35</v>
      </c>
      <c r="B63" s="49"/>
      <c r="C63" s="50"/>
      <c r="D63" s="51"/>
      <c r="E63" s="52"/>
      <c r="F63" s="52"/>
      <c r="G63" s="57"/>
      <c r="H63" s="49"/>
      <c r="I63" s="50"/>
      <c r="J63" s="57"/>
      <c r="K63" s="52"/>
      <c r="L63" s="52"/>
      <c r="M63" s="57"/>
      <c r="N63" s="52"/>
      <c r="O63" s="52"/>
      <c r="P63" s="53"/>
      <c r="Q63" s="52"/>
      <c r="R63" s="52"/>
      <c r="S63" s="57"/>
      <c r="T63" s="52"/>
      <c r="U63" s="52"/>
      <c r="V63" s="53"/>
      <c r="W63" s="52"/>
      <c r="X63" s="68"/>
      <c r="Y63" s="58"/>
    </row>
    <row r="64" spans="1:25" ht="11.25" customHeight="1">
      <c r="A64" s="140" t="s">
        <v>36</v>
      </c>
      <c r="B64" s="96">
        <v>850000</v>
      </c>
      <c r="C64" s="97">
        <v>1502729</v>
      </c>
      <c r="D64" s="98">
        <f>C64*100/B64</f>
        <v>176.79164705882354</v>
      </c>
      <c r="E64" s="99">
        <v>850000</v>
      </c>
      <c r="F64" s="115">
        <v>956725</v>
      </c>
      <c r="G64" s="98">
        <f>F64*100/E64</f>
        <v>112.55588235294118</v>
      </c>
      <c r="H64" s="96">
        <v>58300</v>
      </c>
      <c r="I64" s="97">
        <v>37464</v>
      </c>
      <c r="J64" s="98">
        <f>I64*100/H64</f>
        <v>64.26072041166381</v>
      </c>
      <c r="K64" s="99">
        <f>N64+Q64+T64</f>
        <v>58300</v>
      </c>
      <c r="L64" s="99">
        <f>O64+R64+U64</f>
        <v>37464</v>
      </c>
      <c r="M64" s="98">
        <f>L64*100/K64</f>
        <v>64.26072041166381</v>
      </c>
      <c r="N64" s="99">
        <v>0</v>
      </c>
      <c r="O64" s="115">
        <v>0</v>
      </c>
      <c r="P64" s="119" t="s">
        <v>15</v>
      </c>
      <c r="Q64" s="99">
        <v>58300</v>
      </c>
      <c r="R64" s="115">
        <v>37464</v>
      </c>
      <c r="S64" s="98">
        <f>R64*100/Q64</f>
        <v>64.26072041166381</v>
      </c>
      <c r="T64" s="99">
        <v>0</v>
      </c>
      <c r="U64" s="115">
        <v>0</v>
      </c>
      <c r="V64" s="119" t="s">
        <v>15</v>
      </c>
      <c r="W64" s="99">
        <f>E64-K64</f>
        <v>791700</v>
      </c>
      <c r="X64" s="99">
        <f>F64-L64</f>
        <v>919261</v>
      </c>
      <c r="Y64" s="100">
        <f>X64*100/W64</f>
        <v>116.11229000884174</v>
      </c>
    </row>
    <row r="65" spans="1:25" ht="11.25" customHeight="1">
      <c r="A65" s="136" t="s">
        <v>60</v>
      </c>
      <c r="B65" s="59"/>
      <c r="C65" s="60"/>
      <c r="D65" s="61"/>
      <c r="E65" s="52"/>
      <c r="F65" s="67"/>
      <c r="G65" s="57"/>
      <c r="H65" s="49"/>
      <c r="I65" s="50"/>
      <c r="J65" s="57"/>
      <c r="K65" s="52"/>
      <c r="L65" s="52"/>
      <c r="M65" s="57"/>
      <c r="N65" s="52"/>
      <c r="O65" s="67"/>
      <c r="P65" s="53"/>
      <c r="Q65" s="52"/>
      <c r="R65" s="67"/>
      <c r="S65" s="57"/>
      <c r="T65" s="52"/>
      <c r="U65" s="67"/>
      <c r="V65" s="53"/>
      <c r="W65" s="52"/>
      <c r="X65" s="52"/>
      <c r="Y65" s="58"/>
    </row>
    <row r="66" spans="1:25" ht="11.25" customHeight="1">
      <c r="A66" s="141" t="s">
        <v>59</v>
      </c>
      <c r="B66" s="96">
        <f>B60+B62+B64</f>
        <v>1161023</v>
      </c>
      <c r="C66" s="97">
        <f>C60+C62+C64</f>
        <v>1824603</v>
      </c>
      <c r="D66" s="98">
        <f>C66*100/B66</f>
        <v>157.15476782113706</v>
      </c>
      <c r="E66" s="99">
        <f>E60+E62+E64</f>
        <v>1186477</v>
      </c>
      <c r="F66" s="99">
        <f>F60+F62+F64</f>
        <v>1426521</v>
      </c>
      <c r="G66" s="98">
        <f>F66*100/E66</f>
        <v>120.23166062216124</v>
      </c>
      <c r="H66" s="96">
        <f>H60+H62+H64</f>
        <v>257585</v>
      </c>
      <c r="I66" s="97">
        <f>I60+I62+I64</f>
        <v>226528</v>
      </c>
      <c r="J66" s="98">
        <f>I66*100/H66</f>
        <v>87.94300910379098</v>
      </c>
      <c r="K66" s="99">
        <f>K60+K62+K64</f>
        <v>331244</v>
      </c>
      <c r="L66" s="99">
        <f>L60+L62+L64</f>
        <v>317216</v>
      </c>
      <c r="M66" s="98">
        <f>L66*100/K66</f>
        <v>95.76505536704062</v>
      </c>
      <c r="N66" s="99">
        <f>N60+N62+N64</f>
        <v>22100</v>
      </c>
      <c r="O66" s="99">
        <f>O60+O62+O64</f>
        <v>21623</v>
      </c>
      <c r="P66" s="98">
        <f>O66*100/N66</f>
        <v>97.84162895927602</v>
      </c>
      <c r="Q66" s="99">
        <f>Q60+Q62+Q64</f>
        <v>132830</v>
      </c>
      <c r="R66" s="99">
        <f>R60+R62+R64</f>
        <v>106102</v>
      </c>
      <c r="S66" s="98">
        <f>R66*100/Q66</f>
        <v>79.87803959948806</v>
      </c>
      <c r="T66" s="99">
        <f>T60+T62+T64</f>
        <v>176314</v>
      </c>
      <c r="U66" s="99">
        <f>U60+U62+U64</f>
        <v>189491</v>
      </c>
      <c r="V66" s="98">
        <f>U66*100/T66</f>
        <v>107.47359823950453</v>
      </c>
      <c r="W66" s="99">
        <f>W60+W62+W64</f>
        <v>855233</v>
      </c>
      <c r="X66" s="99">
        <f>X60+X62+X64</f>
        <v>1109305</v>
      </c>
      <c r="Y66" s="100">
        <f>X66*100/W66</f>
        <v>129.70792754722981</v>
      </c>
    </row>
    <row r="67" spans="1:25" ht="11.25" customHeight="1">
      <c r="A67" s="69" t="s">
        <v>39</v>
      </c>
      <c r="B67" s="49"/>
      <c r="C67" s="50"/>
      <c r="D67" s="51"/>
      <c r="E67" s="52"/>
      <c r="F67" s="52"/>
      <c r="G67" s="57"/>
      <c r="H67" s="49"/>
      <c r="I67" s="50"/>
      <c r="J67" s="57"/>
      <c r="K67" s="52"/>
      <c r="L67" s="52"/>
      <c r="M67" s="57"/>
      <c r="N67" s="52"/>
      <c r="O67" s="52"/>
      <c r="P67" s="57"/>
      <c r="Q67" s="52"/>
      <c r="R67" s="52"/>
      <c r="S67" s="57"/>
      <c r="T67" s="52"/>
      <c r="U67" s="52"/>
      <c r="V67" s="57"/>
      <c r="W67" s="52"/>
      <c r="X67" s="52"/>
      <c r="Y67" s="58"/>
    </row>
    <row r="68" spans="1:25" ht="11.25" customHeight="1">
      <c r="A68" s="70" t="s">
        <v>40</v>
      </c>
      <c r="B68" s="125">
        <v>42000</v>
      </c>
      <c r="C68" s="131">
        <v>73624</v>
      </c>
      <c r="D68" s="101">
        <f>C68*100/B68</f>
        <v>175.2952380952381</v>
      </c>
      <c r="E68" s="113">
        <v>16000</v>
      </c>
      <c r="F68" s="114">
        <v>19740</v>
      </c>
      <c r="G68" s="101">
        <f>F68*100/E68</f>
        <v>123.375</v>
      </c>
      <c r="H68" s="125">
        <v>170</v>
      </c>
      <c r="I68" s="131">
        <v>37</v>
      </c>
      <c r="J68" s="101">
        <f>I68*100/H68</f>
        <v>21.764705882352942</v>
      </c>
      <c r="K68" s="113">
        <f>N68+Q68+T68</f>
        <v>170</v>
      </c>
      <c r="L68" s="113">
        <f>O68+R68+U68</f>
        <v>37</v>
      </c>
      <c r="M68" s="101">
        <f>L68*100/K68</f>
        <v>21.764705882352942</v>
      </c>
      <c r="N68" s="113">
        <v>0</v>
      </c>
      <c r="O68" s="114">
        <v>0</v>
      </c>
      <c r="P68" s="110" t="s">
        <v>15</v>
      </c>
      <c r="Q68" s="113">
        <v>170</v>
      </c>
      <c r="R68" s="114">
        <v>37</v>
      </c>
      <c r="S68" s="101">
        <f>R68*100/Q68</f>
        <v>21.764705882352942</v>
      </c>
      <c r="T68" s="113">
        <v>0</v>
      </c>
      <c r="U68" s="114">
        <v>0</v>
      </c>
      <c r="V68" s="110" t="s">
        <v>15</v>
      </c>
      <c r="W68" s="113">
        <f>E68-K68</f>
        <v>15830</v>
      </c>
      <c r="X68" s="113">
        <f>F68-L68</f>
        <v>19703</v>
      </c>
      <c r="Y68" s="108">
        <f>X68*100/W68</f>
        <v>124.46620341124448</v>
      </c>
    </row>
    <row r="69" spans="1:25" ht="11.25" customHeight="1">
      <c r="A69" s="69" t="s">
        <v>61</v>
      </c>
      <c r="B69" s="49"/>
      <c r="C69" s="50"/>
      <c r="D69" s="51"/>
      <c r="E69" s="52"/>
      <c r="F69" s="52"/>
      <c r="G69" s="53"/>
      <c r="H69" s="54"/>
      <c r="I69" s="55"/>
      <c r="J69" s="53"/>
      <c r="K69" s="52"/>
      <c r="L69" s="52"/>
      <c r="M69" s="57"/>
      <c r="N69" s="52"/>
      <c r="O69" s="52"/>
      <c r="P69" s="53"/>
      <c r="Q69" s="52"/>
      <c r="R69" s="52"/>
      <c r="S69" s="57"/>
      <c r="T69" s="52"/>
      <c r="U69" s="52"/>
      <c r="V69" s="53"/>
      <c r="W69" s="52"/>
      <c r="X69" s="52"/>
      <c r="Y69" s="58"/>
    </row>
    <row r="70" spans="1:25" ht="11.25" customHeight="1">
      <c r="A70" s="70" t="s">
        <v>62</v>
      </c>
      <c r="B70" s="125">
        <v>500</v>
      </c>
      <c r="C70" s="131">
        <v>38</v>
      </c>
      <c r="D70" s="101">
        <f>C70*100/B70</f>
        <v>7.6</v>
      </c>
      <c r="E70" s="113">
        <v>500</v>
      </c>
      <c r="F70" s="114">
        <v>38</v>
      </c>
      <c r="G70" s="101">
        <f>F70*100/E70</f>
        <v>7.6</v>
      </c>
      <c r="H70" s="125">
        <v>0</v>
      </c>
      <c r="I70" s="131">
        <v>0</v>
      </c>
      <c r="J70" s="110" t="s">
        <v>15</v>
      </c>
      <c r="K70" s="113">
        <f>N70+Q70+T70</f>
        <v>0</v>
      </c>
      <c r="L70" s="113">
        <f>O70+R70+U70</f>
        <v>0</v>
      </c>
      <c r="M70" s="110" t="s">
        <v>15</v>
      </c>
      <c r="N70" s="113">
        <v>0</v>
      </c>
      <c r="O70" s="114">
        <v>0</v>
      </c>
      <c r="P70" s="110" t="s">
        <v>15</v>
      </c>
      <c r="Q70" s="113">
        <v>0</v>
      </c>
      <c r="R70" s="114">
        <v>0</v>
      </c>
      <c r="S70" s="110" t="s">
        <v>15</v>
      </c>
      <c r="T70" s="113">
        <v>0</v>
      </c>
      <c r="U70" s="114">
        <v>0</v>
      </c>
      <c r="V70" s="110" t="s">
        <v>15</v>
      </c>
      <c r="W70" s="113">
        <f>E70-K70</f>
        <v>500</v>
      </c>
      <c r="X70" s="113">
        <f>F70-L70</f>
        <v>38</v>
      </c>
      <c r="Y70" s="108">
        <f>X70*100/W70</f>
        <v>7.6</v>
      </c>
    </row>
    <row r="71" spans="1:25" ht="11.25" customHeight="1">
      <c r="A71" s="71" t="s">
        <v>37</v>
      </c>
      <c r="B71" s="49"/>
      <c r="C71" s="50"/>
      <c r="D71" s="51"/>
      <c r="E71" s="52"/>
      <c r="F71" s="52"/>
      <c r="G71" s="57"/>
      <c r="H71" s="49"/>
      <c r="I71" s="50"/>
      <c r="J71" s="57"/>
      <c r="K71" s="52"/>
      <c r="L71" s="52"/>
      <c r="M71" s="57"/>
      <c r="N71" s="52"/>
      <c r="O71" s="52"/>
      <c r="P71" s="53"/>
      <c r="Q71" s="52"/>
      <c r="R71" s="52"/>
      <c r="S71" s="57"/>
      <c r="T71" s="52"/>
      <c r="U71" s="52"/>
      <c r="V71" s="53"/>
      <c r="W71" s="52"/>
      <c r="X71" s="68"/>
      <c r="Y71" s="58"/>
    </row>
    <row r="72" spans="1:25" ht="11.25" customHeight="1">
      <c r="A72" s="70" t="s">
        <v>38</v>
      </c>
      <c r="B72" s="125">
        <v>109500</v>
      </c>
      <c r="C72" s="131">
        <v>116907</v>
      </c>
      <c r="D72" s="101">
        <f>C72*100/B72</f>
        <v>106.76438356164384</v>
      </c>
      <c r="E72" s="113">
        <v>109500</v>
      </c>
      <c r="F72" s="114">
        <v>116963</v>
      </c>
      <c r="G72" s="101">
        <f>F72*100/E72</f>
        <v>106.81552511415525</v>
      </c>
      <c r="H72" s="125">
        <v>26500</v>
      </c>
      <c r="I72" s="131">
        <v>28530</v>
      </c>
      <c r="J72" s="101">
        <f>I72*100/H72</f>
        <v>107.66037735849056</v>
      </c>
      <c r="K72" s="113">
        <f>N72+Q72+T72</f>
        <v>26500</v>
      </c>
      <c r="L72" s="113">
        <f>O72+R72+U72</f>
        <v>28530</v>
      </c>
      <c r="M72" s="101">
        <f>L72*100/K72</f>
        <v>107.66037735849056</v>
      </c>
      <c r="N72" s="113">
        <v>25000</v>
      </c>
      <c r="O72" s="114">
        <v>27501</v>
      </c>
      <c r="P72" s="101">
        <f>O72*100/N72</f>
        <v>110.004</v>
      </c>
      <c r="Q72" s="113">
        <v>1500</v>
      </c>
      <c r="R72" s="114">
        <v>1029</v>
      </c>
      <c r="S72" s="101">
        <f>R72*100/Q72</f>
        <v>68.6</v>
      </c>
      <c r="T72" s="113">
        <v>0</v>
      </c>
      <c r="U72" s="114">
        <v>0</v>
      </c>
      <c r="V72" s="110" t="s">
        <v>15</v>
      </c>
      <c r="W72" s="113">
        <f>E72-K72</f>
        <v>83000</v>
      </c>
      <c r="X72" s="113">
        <f>F72-L72</f>
        <v>88433</v>
      </c>
      <c r="Y72" s="108">
        <f>X72*100/W72</f>
        <v>106.54578313253012</v>
      </c>
    </row>
    <row r="73" spans="1:25" ht="11.25" customHeight="1">
      <c r="A73" s="69" t="s">
        <v>41</v>
      </c>
      <c r="B73" s="49"/>
      <c r="C73" s="50"/>
      <c r="D73" s="51"/>
      <c r="E73" s="52"/>
      <c r="F73" s="67"/>
      <c r="G73" s="57"/>
      <c r="H73" s="49"/>
      <c r="I73" s="50"/>
      <c r="J73" s="57"/>
      <c r="K73" s="52"/>
      <c r="L73" s="52"/>
      <c r="M73" s="57"/>
      <c r="N73" s="52"/>
      <c r="O73" s="67"/>
      <c r="P73" s="53"/>
      <c r="Q73" s="52"/>
      <c r="R73" s="67"/>
      <c r="S73" s="57"/>
      <c r="T73" s="52"/>
      <c r="U73" s="67"/>
      <c r="V73" s="53"/>
      <c r="W73" s="52"/>
      <c r="X73" s="68"/>
      <c r="Y73" s="58"/>
    </row>
    <row r="74" spans="1:25" ht="11.25" customHeight="1">
      <c r="A74" s="70" t="s">
        <v>42</v>
      </c>
      <c r="B74" s="125">
        <v>23000</v>
      </c>
      <c r="C74" s="131">
        <v>16703</v>
      </c>
      <c r="D74" s="101">
        <f>C74*100/B74</f>
        <v>72.62173913043478</v>
      </c>
      <c r="E74" s="113">
        <v>23446</v>
      </c>
      <c r="F74" s="114">
        <v>18426</v>
      </c>
      <c r="G74" s="101">
        <f>F74*100/E74</f>
        <v>78.58909835366374</v>
      </c>
      <c r="H74" s="125">
        <v>2100</v>
      </c>
      <c r="I74" s="131">
        <v>0</v>
      </c>
      <c r="J74" s="101">
        <f>I74*100/H74</f>
        <v>0</v>
      </c>
      <c r="K74" s="113">
        <f>N74+Q74+T74</f>
        <v>2100</v>
      </c>
      <c r="L74" s="113">
        <f>O74+R74+U74</f>
        <v>0</v>
      </c>
      <c r="M74" s="101">
        <f>L74*100/K74</f>
        <v>0</v>
      </c>
      <c r="N74" s="113">
        <v>0</v>
      </c>
      <c r="O74" s="114">
        <v>0</v>
      </c>
      <c r="P74" s="110" t="s">
        <v>15</v>
      </c>
      <c r="Q74" s="113">
        <v>2100</v>
      </c>
      <c r="R74" s="114">
        <v>0</v>
      </c>
      <c r="S74" s="110" t="s">
        <v>15</v>
      </c>
      <c r="T74" s="113">
        <v>0</v>
      </c>
      <c r="U74" s="114">
        <v>0</v>
      </c>
      <c r="V74" s="110" t="s">
        <v>15</v>
      </c>
      <c r="W74" s="113">
        <f>E74-K74</f>
        <v>21346</v>
      </c>
      <c r="X74" s="113">
        <f>F74-L74</f>
        <v>18426</v>
      </c>
      <c r="Y74" s="108">
        <f>X74*100/W74</f>
        <v>86.32062213060995</v>
      </c>
    </row>
    <row r="75" spans="1:25" ht="11.25" customHeight="1">
      <c r="A75" s="69" t="s">
        <v>41</v>
      </c>
      <c r="B75" s="49"/>
      <c r="C75" s="50"/>
      <c r="D75" s="51"/>
      <c r="E75" s="52"/>
      <c r="F75" s="67"/>
      <c r="G75" s="57"/>
      <c r="H75" s="49"/>
      <c r="I75" s="50"/>
      <c r="J75" s="57"/>
      <c r="K75" s="52"/>
      <c r="L75" s="52"/>
      <c r="M75" s="57"/>
      <c r="N75" s="52"/>
      <c r="O75" s="67"/>
      <c r="P75" s="53"/>
      <c r="Q75" s="52"/>
      <c r="R75" s="67"/>
      <c r="S75" s="57"/>
      <c r="T75" s="52"/>
      <c r="U75" s="67"/>
      <c r="V75" s="57"/>
      <c r="W75" s="52"/>
      <c r="X75" s="68"/>
      <c r="Y75" s="58"/>
    </row>
    <row r="76" spans="1:25" ht="11.25" customHeight="1">
      <c r="A76" s="70" t="s">
        <v>43</v>
      </c>
      <c r="B76" s="125">
        <v>30000</v>
      </c>
      <c r="C76" s="131">
        <v>30336</v>
      </c>
      <c r="D76" s="101">
        <f>C76*100/B76</f>
        <v>101.12</v>
      </c>
      <c r="E76" s="113">
        <v>32000</v>
      </c>
      <c r="F76" s="114">
        <v>291978</v>
      </c>
      <c r="G76" s="101">
        <f>F76*100/E76</f>
        <v>912.43125</v>
      </c>
      <c r="H76" s="125">
        <v>0</v>
      </c>
      <c r="I76" s="131">
        <v>0</v>
      </c>
      <c r="J76" s="110" t="s">
        <v>15</v>
      </c>
      <c r="K76" s="113">
        <f>N76+Q76+T76</f>
        <v>0</v>
      </c>
      <c r="L76" s="113">
        <f>O76+R76+U76</f>
        <v>0</v>
      </c>
      <c r="M76" s="110" t="s">
        <v>15</v>
      </c>
      <c r="N76" s="113">
        <v>0</v>
      </c>
      <c r="O76" s="114">
        <v>0</v>
      </c>
      <c r="P76" s="110" t="s">
        <v>15</v>
      </c>
      <c r="Q76" s="113">
        <v>0</v>
      </c>
      <c r="R76" s="114">
        <v>0</v>
      </c>
      <c r="S76" s="110" t="s">
        <v>15</v>
      </c>
      <c r="T76" s="113">
        <v>0</v>
      </c>
      <c r="U76" s="114">
        <v>0</v>
      </c>
      <c r="V76" s="110" t="s">
        <v>15</v>
      </c>
      <c r="W76" s="113">
        <f>E76-K76</f>
        <v>32000</v>
      </c>
      <c r="X76" s="113">
        <f>F76-L76</f>
        <v>291978</v>
      </c>
      <c r="Y76" s="108">
        <f>X76*100/W76</f>
        <v>912.43125</v>
      </c>
    </row>
    <row r="77" spans="1:25" ht="11.25" customHeight="1">
      <c r="A77" s="69" t="s">
        <v>41</v>
      </c>
      <c r="B77" s="49"/>
      <c r="C77" s="50"/>
      <c r="D77" s="51"/>
      <c r="E77" s="52"/>
      <c r="F77" s="67"/>
      <c r="G77" s="57"/>
      <c r="H77" s="49"/>
      <c r="I77" s="50"/>
      <c r="J77" s="57"/>
      <c r="K77" s="52"/>
      <c r="L77" s="52"/>
      <c r="M77" s="53"/>
      <c r="N77" s="52"/>
      <c r="O77" s="67"/>
      <c r="P77" s="53"/>
      <c r="Q77" s="52"/>
      <c r="R77" s="67"/>
      <c r="S77" s="57"/>
      <c r="T77" s="52"/>
      <c r="U77" s="67"/>
      <c r="V77" s="53"/>
      <c r="W77" s="52"/>
      <c r="X77" s="52"/>
      <c r="Y77" s="58"/>
    </row>
    <row r="78" spans="1:25" ht="11.25" customHeight="1">
      <c r="A78" s="70" t="s">
        <v>75</v>
      </c>
      <c r="B78" s="125">
        <v>1200</v>
      </c>
      <c r="C78" s="131">
        <v>1430</v>
      </c>
      <c r="D78" s="101">
        <f>C78*100/B78</f>
        <v>119.16666666666667</v>
      </c>
      <c r="E78" s="113">
        <v>1262</v>
      </c>
      <c r="F78" s="114">
        <v>1231</v>
      </c>
      <c r="G78" s="101">
        <f>F78*100/E78</f>
        <v>97.54358161648177</v>
      </c>
      <c r="H78" s="125">
        <v>0</v>
      </c>
      <c r="I78" s="131">
        <v>0</v>
      </c>
      <c r="J78" s="110" t="s">
        <v>15</v>
      </c>
      <c r="K78" s="113">
        <f>N78+Q78+T78</f>
        <v>0</v>
      </c>
      <c r="L78" s="113">
        <f>O78+R78+U78</f>
        <v>0</v>
      </c>
      <c r="M78" s="123" t="s">
        <v>15</v>
      </c>
      <c r="N78" s="113">
        <v>0</v>
      </c>
      <c r="O78" s="114">
        <v>0</v>
      </c>
      <c r="P78" s="110" t="s">
        <v>15</v>
      </c>
      <c r="Q78" s="113">
        <v>0</v>
      </c>
      <c r="R78" s="114">
        <v>0</v>
      </c>
      <c r="S78" s="110" t="s">
        <v>15</v>
      </c>
      <c r="T78" s="113">
        <v>0</v>
      </c>
      <c r="U78" s="114">
        <v>0</v>
      </c>
      <c r="V78" s="110" t="s">
        <v>15</v>
      </c>
      <c r="W78" s="113">
        <f>E78-K78</f>
        <v>1262</v>
      </c>
      <c r="X78" s="113">
        <f>F78-L78</f>
        <v>1231</v>
      </c>
      <c r="Y78" s="108">
        <f>X78*100/W78</f>
        <v>97.54358161648177</v>
      </c>
    </row>
    <row r="79" spans="1:25" ht="11.25" customHeight="1">
      <c r="A79" s="69" t="s">
        <v>41</v>
      </c>
      <c r="B79" s="49"/>
      <c r="C79" s="50"/>
      <c r="D79" s="51"/>
      <c r="E79" s="52"/>
      <c r="F79" s="67"/>
      <c r="G79" s="57"/>
      <c r="H79" s="49"/>
      <c r="I79" s="50"/>
      <c r="J79" s="57"/>
      <c r="K79" s="52"/>
      <c r="L79" s="52"/>
      <c r="M79" s="57"/>
      <c r="N79" s="52"/>
      <c r="O79" s="67"/>
      <c r="P79" s="53"/>
      <c r="Q79" s="52"/>
      <c r="R79" s="67"/>
      <c r="S79" s="57"/>
      <c r="T79" s="52"/>
      <c r="U79" s="67"/>
      <c r="V79" s="53"/>
      <c r="W79" s="52"/>
      <c r="X79" s="52"/>
      <c r="Y79" s="58"/>
    </row>
    <row r="80" spans="1:25" ht="11.25" customHeight="1">
      <c r="A80" s="70" t="s">
        <v>44</v>
      </c>
      <c r="B80" s="125">
        <v>1200</v>
      </c>
      <c r="C80" s="131">
        <v>2034</v>
      </c>
      <c r="D80" s="101">
        <f>C80*100/B80</f>
        <v>169.5</v>
      </c>
      <c r="E80" s="113">
        <v>1200</v>
      </c>
      <c r="F80" s="114">
        <v>1782</v>
      </c>
      <c r="G80" s="101">
        <f>F80*100/E80</f>
        <v>148.5</v>
      </c>
      <c r="H80" s="125">
        <v>200</v>
      </c>
      <c r="I80" s="131">
        <v>0</v>
      </c>
      <c r="J80" s="101">
        <f>I80*100/H80</f>
        <v>0</v>
      </c>
      <c r="K80" s="113">
        <f>N80+Q80+T80</f>
        <v>200</v>
      </c>
      <c r="L80" s="113">
        <f>O80+R80+U80</f>
        <v>0</v>
      </c>
      <c r="M80" s="101">
        <f>L80*100/K80</f>
        <v>0</v>
      </c>
      <c r="N80" s="113">
        <v>0</v>
      </c>
      <c r="O80" s="114">
        <v>0</v>
      </c>
      <c r="P80" s="110" t="s">
        <v>15</v>
      </c>
      <c r="Q80" s="113">
        <v>200</v>
      </c>
      <c r="R80" s="114">
        <v>0</v>
      </c>
      <c r="S80" s="101">
        <f>R80*100/Q80</f>
        <v>0</v>
      </c>
      <c r="T80" s="113">
        <v>0</v>
      </c>
      <c r="U80" s="114">
        <v>0</v>
      </c>
      <c r="V80" s="110" t="s">
        <v>15</v>
      </c>
      <c r="W80" s="113">
        <f>E80-K80</f>
        <v>1000</v>
      </c>
      <c r="X80" s="113">
        <f>F80-L80</f>
        <v>1782</v>
      </c>
      <c r="Y80" s="108">
        <f>X80*100/W80</f>
        <v>178.2</v>
      </c>
    </row>
    <row r="81" spans="1:25" ht="11.25" customHeight="1">
      <c r="A81" s="69" t="s">
        <v>45</v>
      </c>
      <c r="B81" s="49"/>
      <c r="C81" s="50"/>
      <c r="D81" s="51"/>
      <c r="E81" s="52"/>
      <c r="F81" s="52"/>
      <c r="G81" s="57"/>
      <c r="H81" s="49"/>
      <c r="I81" s="50"/>
      <c r="J81" s="57"/>
      <c r="K81" s="52"/>
      <c r="L81" s="52"/>
      <c r="M81" s="53"/>
      <c r="N81" s="52"/>
      <c r="O81" s="52"/>
      <c r="P81" s="53"/>
      <c r="Q81" s="52"/>
      <c r="R81" s="52"/>
      <c r="S81" s="53"/>
      <c r="T81" s="52"/>
      <c r="U81" s="52"/>
      <c r="V81" s="53"/>
      <c r="W81" s="52"/>
      <c r="X81" s="52"/>
      <c r="Y81" s="58"/>
    </row>
    <row r="82" spans="1:25" ht="11.25" customHeight="1">
      <c r="A82" s="70" t="s">
        <v>46</v>
      </c>
      <c r="B82" s="125">
        <v>0</v>
      </c>
      <c r="C82" s="131">
        <v>0</v>
      </c>
      <c r="D82" s="110" t="s">
        <v>15</v>
      </c>
      <c r="E82" s="113">
        <v>0</v>
      </c>
      <c r="F82" s="114">
        <v>0</v>
      </c>
      <c r="G82" s="110" t="s">
        <v>15</v>
      </c>
      <c r="H82" s="127">
        <v>0</v>
      </c>
      <c r="I82" s="132">
        <v>0</v>
      </c>
      <c r="J82" s="110" t="s">
        <v>15</v>
      </c>
      <c r="K82" s="113">
        <f>N82+Q82+T82</f>
        <v>1200000</v>
      </c>
      <c r="L82" s="113">
        <f>O82+R82+U82</f>
        <v>1578047</v>
      </c>
      <c r="M82" s="101">
        <f>L82*100/K82</f>
        <v>131.50391666666667</v>
      </c>
      <c r="N82" s="113">
        <v>0</v>
      </c>
      <c r="O82" s="114">
        <v>0</v>
      </c>
      <c r="P82" s="110" t="s">
        <v>15</v>
      </c>
      <c r="Q82" s="113">
        <v>1200000</v>
      </c>
      <c r="R82" s="114">
        <v>1578047</v>
      </c>
      <c r="S82" s="101">
        <f>R82*100/Q82</f>
        <v>131.50391666666667</v>
      </c>
      <c r="T82" s="113">
        <v>0</v>
      </c>
      <c r="U82" s="114">
        <v>0</v>
      </c>
      <c r="V82" s="110" t="s">
        <v>15</v>
      </c>
      <c r="W82" s="113">
        <f>E82-K82</f>
        <v>-1200000</v>
      </c>
      <c r="X82" s="113">
        <f>F82-L82</f>
        <v>-1578047</v>
      </c>
      <c r="Y82" s="105" t="s">
        <v>15</v>
      </c>
    </row>
    <row r="83" spans="1:25" ht="11.25" customHeight="1">
      <c r="A83" s="69" t="s">
        <v>47</v>
      </c>
      <c r="B83" s="49"/>
      <c r="C83" s="50"/>
      <c r="D83" s="51"/>
      <c r="E83" s="52"/>
      <c r="F83" s="52"/>
      <c r="G83" s="53"/>
      <c r="H83" s="54"/>
      <c r="I83" s="55"/>
      <c r="J83" s="53"/>
      <c r="K83" s="52"/>
      <c r="L83" s="52"/>
      <c r="M83" s="53"/>
      <c r="N83" s="52"/>
      <c r="O83" s="52"/>
      <c r="P83" s="53"/>
      <c r="Q83" s="52"/>
      <c r="R83" s="52"/>
      <c r="S83" s="53"/>
      <c r="T83" s="52"/>
      <c r="U83" s="52"/>
      <c r="V83" s="53"/>
      <c r="W83" s="52"/>
      <c r="X83" s="52"/>
      <c r="Y83" s="56"/>
    </row>
    <row r="84" spans="1:25" ht="11.25" customHeight="1">
      <c r="A84" s="70" t="s">
        <v>48</v>
      </c>
      <c r="B84" s="125">
        <v>0</v>
      </c>
      <c r="C84" s="131">
        <v>0</v>
      </c>
      <c r="D84" s="110" t="s">
        <v>15</v>
      </c>
      <c r="E84" s="113">
        <v>0</v>
      </c>
      <c r="F84" s="114">
        <v>0</v>
      </c>
      <c r="G84" s="110" t="s">
        <v>15</v>
      </c>
      <c r="H84" s="127">
        <v>0</v>
      </c>
      <c r="I84" s="132">
        <v>0</v>
      </c>
      <c r="J84" s="110" t="s">
        <v>15</v>
      </c>
      <c r="K84" s="113">
        <f>N84+Q84+T84</f>
        <v>50000</v>
      </c>
      <c r="L84" s="113">
        <f>O84+R84+U84</f>
        <v>13788</v>
      </c>
      <c r="M84" s="101">
        <f>L84*100/K84</f>
        <v>27.576</v>
      </c>
      <c r="N84" s="113">
        <v>0</v>
      </c>
      <c r="O84" s="114">
        <v>0</v>
      </c>
      <c r="P84" s="110" t="s">
        <v>15</v>
      </c>
      <c r="Q84" s="113">
        <v>50000</v>
      </c>
      <c r="R84" s="114">
        <v>13788</v>
      </c>
      <c r="S84" s="101">
        <f>R84*100/Q84</f>
        <v>27.576</v>
      </c>
      <c r="T84" s="113">
        <v>0</v>
      </c>
      <c r="U84" s="114">
        <v>0</v>
      </c>
      <c r="V84" s="110" t="s">
        <v>15</v>
      </c>
      <c r="W84" s="113">
        <f>E84-K84</f>
        <v>-50000</v>
      </c>
      <c r="X84" s="113">
        <f>F84-L84</f>
        <v>-13788</v>
      </c>
      <c r="Y84" s="105" t="s">
        <v>15</v>
      </c>
    </row>
    <row r="85" spans="1:25" ht="11.25" customHeight="1">
      <c r="A85" s="69" t="s">
        <v>49</v>
      </c>
      <c r="B85" s="49"/>
      <c r="C85" s="50"/>
      <c r="D85" s="51"/>
      <c r="E85" s="52"/>
      <c r="F85" s="52"/>
      <c r="G85" s="53"/>
      <c r="H85" s="54"/>
      <c r="I85" s="55"/>
      <c r="J85" s="53"/>
      <c r="K85" s="52"/>
      <c r="L85" s="52"/>
      <c r="M85" s="53"/>
      <c r="N85" s="52"/>
      <c r="O85" s="52"/>
      <c r="P85" s="53"/>
      <c r="Q85" s="52"/>
      <c r="R85" s="52"/>
      <c r="S85" s="53"/>
      <c r="T85" s="52"/>
      <c r="U85" s="52"/>
      <c r="V85" s="53"/>
      <c r="W85" s="52"/>
      <c r="X85" s="52"/>
      <c r="Y85" s="56"/>
    </row>
    <row r="86" spans="1:25" ht="11.25" customHeight="1">
      <c r="A86" s="70" t="s">
        <v>50</v>
      </c>
      <c r="B86" s="125">
        <v>0</v>
      </c>
      <c r="C86" s="131">
        <v>0</v>
      </c>
      <c r="D86" s="110" t="s">
        <v>15</v>
      </c>
      <c r="E86" s="113">
        <v>0</v>
      </c>
      <c r="F86" s="114">
        <v>0</v>
      </c>
      <c r="G86" s="110" t="s">
        <v>15</v>
      </c>
      <c r="H86" s="127">
        <v>0</v>
      </c>
      <c r="I86" s="132">
        <v>0</v>
      </c>
      <c r="J86" s="110" t="s">
        <v>15</v>
      </c>
      <c r="K86" s="113">
        <f>N86+Q86+T86</f>
        <v>200000</v>
      </c>
      <c r="L86" s="113">
        <f>O86+R86+U86</f>
        <v>469284</v>
      </c>
      <c r="M86" s="101">
        <f>L86*100/K86</f>
        <v>234.642</v>
      </c>
      <c r="N86" s="113">
        <v>0</v>
      </c>
      <c r="O86" s="114">
        <v>0</v>
      </c>
      <c r="P86" s="110" t="s">
        <v>15</v>
      </c>
      <c r="Q86" s="113">
        <v>200000</v>
      </c>
      <c r="R86" s="114">
        <f>18099+451185</f>
        <v>469284</v>
      </c>
      <c r="S86" s="101">
        <f>R86*100/Q86</f>
        <v>234.642</v>
      </c>
      <c r="T86" s="113">
        <v>0</v>
      </c>
      <c r="U86" s="114">
        <v>0</v>
      </c>
      <c r="V86" s="110" t="s">
        <v>15</v>
      </c>
      <c r="W86" s="113">
        <f>E86-K86</f>
        <v>-200000</v>
      </c>
      <c r="X86" s="113">
        <f>F86-L86</f>
        <v>-469284</v>
      </c>
      <c r="Y86" s="105" t="s">
        <v>15</v>
      </c>
    </row>
    <row r="87" spans="1:25" ht="11.25" customHeight="1" thickBot="1">
      <c r="A87" s="142" t="s">
        <v>51</v>
      </c>
      <c r="B87" s="45">
        <v>0</v>
      </c>
      <c r="C87" s="46">
        <v>0</v>
      </c>
      <c r="D87" s="47" t="s">
        <v>15</v>
      </c>
      <c r="E87" s="43">
        <v>0</v>
      </c>
      <c r="F87" s="48">
        <v>0</v>
      </c>
      <c r="G87" s="47" t="s">
        <v>15</v>
      </c>
      <c r="H87" s="44">
        <v>27678</v>
      </c>
      <c r="I87" s="146">
        <f>L87</f>
        <v>3310</v>
      </c>
      <c r="J87" s="120">
        <f>I87*100/H87</f>
        <v>11.958956572006647</v>
      </c>
      <c r="K87" s="43">
        <f>N87+Q87+T87</f>
        <v>27678</v>
      </c>
      <c r="L87" s="43">
        <f>O87+R87+U87</f>
        <v>3310</v>
      </c>
      <c r="M87" s="120">
        <f>L87*100/K87</f>
        <v>11.958956572006647</v>
      </c>
      <c r="N87" s="43">
        <v>0</v>
      </c>
      <c r="O87" s="48">
        <v>0</v>
      </c>
      <c r="P87" s="47" t="s">
        <v>15</v>
      </c>
      <c r="Q87" s="43">
        <v>20309</v>
      </c>
      <c r="R87" s="48">
        <v>1636</v>
      </c>
      <c r="S87" s="120">
        <f>R87*100/Q87</f>
        <v>8.05554187798513</v>
      </c>
      <c r="T87" s="43">
        <v>7369</v>
      </c>
      <c r="U87" s="48">
        <v>1674</v>
      </c>
      <c r="V87" s="120">
        <f>U87*100/T87</f>
        <v>22.71678653820057</v>
      </c>
      <c r="W87" s="43">
        <f>E87-K87</f>
        <v>-27678</v>
      </c>
      <c r="X87" s="43">
        <f>F87-L87</f>
        <v>-3310</v>
      </c>
      <c r="Y87" s="95" t="s">
        <v>15</v>
      </c>
    </row>
    <row r="88" spans="1:25" ht="11.25" customHeight="1">
      <c r="A88" s="136" t="s">
        <v>57</v>
      </c>
      <c r="B88" s="59"/>
      <c r="C88" s="60"/>
      <c r="D88" s="61"/>
      <c r="E88" s="52"/>
      <c r="F88" s="52"/>
      <c r="G88" s="57"/>
      <c r="H88" s="49"/>
      <c r="I88" s="50"/>
      <c r="J88" s="57"/>
      <c r="K88" s="52"/>
      <c r="L88" s="52"/>
      <c r="M88" s="57"/>
      <c r="N88" s="52"/>
      <c r="O88" s="52"/>
      <c r="P88" s="57"/>
      <c r="Q88" s="52"/>
      <c r="R88" s="52"/>
      <c r="S88" s="57"/>
      <c r="T88" s="52"/>
      <c r="U88" s="52"/>
      <c r="V88" s="57"/>
      <c r="W88" s="52"/>
      <c r="X88" s="52"/>
      <c r="Y88" s="58"/>
    </row>
    <row r="89" spans="1:25" ht="11.25" customHeight="1" thickBot="1">
      <c r="A89" s="137" t="s">
        <v>58</v>
      </c>
      <c r="B89" s="62">
        <f>B15+B26+B27+B28+B29+B30+B31+B33+B66+B68+B70+B72+B74+B76+B78+B80+B82+B84+B86+B87</f>
        <v>2503796</v>
      </c>
      <c r="C89" s="63">
        <f>C15+C26+C27+C28+C29+C30+C31+C33+C66+C68+C70+C72+C74+C76+C78+C80+C82+C84+C86+C87</f>
        <v>3378825</v>
      </c>
      <c r="D89" s="64">
        <f>C89*100/B89</f>
        <v>134.9480948128362</v>
      </c>
      <c r="E89" s="65">
        <f>E15+E26+E27+E28+E29+E30+E31+E33+E66+E68+E70+E72+E74+E76+E78+E80+E82+E84+E86+E87</f>
        <v>3405427</v>
      </c>
      <c r="F89" s="65">
        <f>F15+F26+F27+F28+F29+F30+F31+F33+F66+F68+F70+F72+F74+F76+F78+F80+F82+F84+F86+F87</f>
        <v>4086264</v>
      </c>
      <c r="G89" s="64">
        <f>F89*100/E89</f>
        <v>119.99270576054046</v>
      </c>
      <c r="H89" s="62">
        <f>H15+H26+H27+H28+H29+H30+H31+H33+H66+H68+H70+H72+H74+H76+H78+H80+H82+H84+H86+H87</f>
        <v>1192990</v>
      </c>
      <c r="I89" s="63">
        <f>I15+I26+I27+I28+I29+I30+I31+I33+I66+I68+I70+I72+I74+I76+I78+I80+I82+I84+I86+I87</f>
        <v>1113990</v>
      </c>
      <c r="J89" s="64">
        <f>I89*100/H89</f>
        <v>93.37798305098953</v>
      </c>
      <c r="K89" s="65">
        <f>K15+K26+K27+K28+K29+K30+K31+K33+K66+K68+K70+K72+K74+K76+K78+K80+K82+K84+K86+K87</f>
        <v>2771494</v>
      </c>
      <c r="L89" s="65">
        <f>L15+L26+L27+L28+L29+L30+L31+L33+L66+L68+L70+L72+L74+L76+L78+L80+L82+L84+L86+L87</f>
        <v>3314598</v>
      </c>
      <c r="M89" s="64">
        <f>L89*100/K89</f>
        <v>119.59607345352363</v>
      </c>
      <c r="N89" s="65">
        <f>N15+N26+N27+N28+N29+N30+N31+N33+N66+N68+N70+N72+N74+N76+N78+N80+N82+N84+N86+N87</f>
        <v>143843</v>
      </c>
      <c r="O89" s="65">
        <f>O15+O26+O27+O28+O29+O30+O31+O33+O66+O68+O70+O72+O74+O76+O78+O80+O82+O84+O86+O87</f>
        <v>153879</v>
      </c>
      <c r="P89" s="64">
        <f>O89*100/N89</f>
        <v>106.97705136850594</v>
      </c>
      <c r="Q89" s="65">
        <f>Q15+Q26+Q27+Q28+Q29+Q30+Q31+Q33+Q66+Q68+Q70+Q72+Q74+Q76+Q78+Q80+Q82+Q84+Q86+Q87</f>
        <v>1774015</v>
      </c>
      <c r="R89" s="65">
        <f>R15+R26+R27+R28+R29+R30+R31+R33+R66+R68+R70+R72+R74+R76+R78+R80+R82+R84+R86+R87</f>
        <v>2320627</v>
      </c>
      <c r="S89" s="64">
        <f>R89*100/Q89</f>
        <v>130.81214082180816</v>
      </c>
      <c r="T89" s="65">
        <f>T15+T26+T27+T28+T29+T30+T31+T33+T66+T68+T70+T72+T74+T76+T78+T80+T82+T84+T86+T87</f>
        <v>853636</v>
      </c>
      <c r="U89" s="65">
        <f>U15+U26+U27+U28+U29+U30+U31+U33+U66+U68+U70+U72+U74+U76+U78+U80+U82+U84+U86+U87</f>
        <v>840092</v>
      </c>
      <c r="V89" s="64">
        <f>U89*100/T89</f>
        <v>98.4133752559639</v>
      </c>
      <c r="W89" s="65">
        <f>W15+W26+W27+W28+W29+W30+W31+W33+W66+W68+W70+W72+W74+W76+W78+W80+W82+W84+W86+W87</f>
        <v>633933</v>
      </c>
      <c r="X89" s="65">
        <f>X15+X26+X27+X28+X29+X30+X31+X33+X66+X68+X70+X72+X74+X76+X78+X80+X82+X84+X86+X87</f>
        <v>771666</v>
      </c>
      <c r="Y89" s="66">
        <f>X89*100/W89</f>
        <v>121.72674399345041</v>
      </c>
    </row>
    <row r="90" spans="1:25" ht="11.25" customHeight="1">
      <c r="A90" s="143" t="s">
        <v>68</v>
      </c>
      <c r="B90" s="148">
        <v>600000</v>
      </c>
      <c r="C90" s="147">
        <v>1018001</v>
      </c>
      <c r="D90" s="122">
        <f>C90*100/B90</f>
        <v>169.66683333333333</v>
      </c>
      <c r="E90" s="150">
        <v>600000</v>
      </c>
      <c r="F90" s="149">
        <v>1018001</v>
      </c>
      <c r="G90" s="122">
        <f>F90*100/E90</f>
        <v>169.66683333333333</v>
      </c>
      <c r="H90" s="148">
        <v>600000</v>
      </c>
      <c r="I90" s="147">
        <v>1018001</v>
      </c>
      <c r="J90" s="122">
        <f>I90*100/H90</f>
        <v>169.66683333333333</v>
      </c>
      <c r="K90" s="117">
        <f>N90+Q90+T90</f>
        <v>600000</v>
      </c>
      <c r="L90" s="117">
        <f>O90+R90+U90</f>
        <v>1018001</v>
      </c>
      <c r="M90" s="122">
        <f>L90*100/K90</f>
        <v>169.66683333333333</v>
      </c>
      <c r="N90" s="151">
        <v>0</v>
      </c>
      <c r="O90" s="151">
        <v>0</v>
      </c>
      <c r="P90" s="121" t="s">
        <v>15</v>
      </c>
      <c r="Q90" s="151">
        <v>600000</v>
      </c>
      <c r="R90" s="151">
        <v>1018001</v>
      </c>
      <c r="S90" s="122">
        <f>R90*100/Q90</f>
        <v>169.66683333333333</v>
      </c>
      <c r="T90" s="151">
        <v>0</v>
      </c>
      <c r="U90" s="151">
        <v>0</v>
      </c>
      <c r="V90" s="121" t="s">
        <v>15</v>
      </c>
      <c r="W90" s="117">
        <f>E90-K90</f>
        <v>0</v>
      </c>
      <c r="X90" s="117">
        <f>F90-L90</f>
        <v>0</v>
      </c>
      <c r="Y90" s="118" t="s">
        <v>15</v>
      </c>
    </row>
    <row r="91" spans="1:25" ht="12" customHeight="1" thickBot="1">
      <c r="A91" s="142" t="s">
        <v>69</v>
      </c>
      <c r="B91" s="45">
        <v>0</v>
      </c>
      <c r="C91" s="46">
        <v>0</v>
      </c>
      <c r="D91" s="47" t="s">
        <v>15</v>
      </c>
      <c r="E91" s="152">
        <v>0</v>
      </c>
      <c r="F91" s="146">
        <v>0</v>
      </c>
      <c r="G91" s="47" t="s">
        <v>15</v>
      </c>
      <c r="H91" s="45">
        <v>18053</v>
      </c>
      <c r="I91" s="46">
        <v>425733</v>
      </c>
      <c r="J91" s="120">
        <f>I91*100/H91</f>
        <v>2358.2396277626985</v>
      </c>
      <c r="K91" s="43">
        <f>N91+Q91+T91</f>
        <v>41813</v>
      </c>
      <c r="L91" s="43">
        <f>O91+R91+U91</f>
        <v>425733</v>
      </c>
      <c r="M91" s="120">
        <f>L91*100/K91</f>
        <v>1018.1833401095353</v>
      </c>
      <c r="N91" s="48">
        <v>0</v>
      </c>
      <c r="O91" s="48">
        <v>0</v>
      </c>
      <c r="P91" s="47" t="s">
        <v>15</v>
      </c>
      <c r="Q91" s="48">
        <v>41813</v>
      </c>
      <c r="R91" s="48">
        <v>425733</v>
      </c>
      <c r="S91" s="120">
        <f>R91*100/Q91</f>
        <v>1018.1833401095353</v>
      </c>
      <c r="T91" s="48">
        <v>0</v>
      </c>
      <c r="U91" s="48">
        <v>0</v>
      </c>
      <c r="V91" s="47" t="s">
        <v>15</v>
      </c>
      <c r="W91" s="48">
        <f>E91-K91</f>
        <v>-41813</v>
      </c>
      <c r="X91" s="43">
        <f>F91-L91</f>
        <v>-425733</v>
      </c>
      <c r="Y91" s="95" t="s">
        <v>15</v>
      </c>
    </row>
    <row r="92" spans="1:25" ht="13.5" thickBot="1">
      <c r="A92" s="39" t="s">
        <v>70</v>
      </c>
      <c r="B92" s="78">
        <f>B89+B90+B91</f>
        <v>3103796</v>
      </c>
      <c r="C92" s="79">
        <f>C89+C90+C91</f>
        <v>4396826</v>
      </c>
      <c r="D92" s="64">
        <f>C92*100/B92</f>
        <v>141.65963226964658</v>
      </c>
      <c r="E92" s="78">
        <f>E89+E90+E91</f>
        <v>4005427</v>
      </c>
      <c r="F92" s="79">
        <f>F89+F90+F91</f>
        <v>5104265</v>
      </c>
      <c r="G92" s="64">
        <f>F92*100/E92</f>
        <v>127.4337292877888</v>
      </c>
      <c r="H92" s="78">
        <f>H89+H90+H91</f>
        <v>1811043</v>
      </c>
      <c r="I92" s="79">
        <f>I89+I90+I91</f>
        <v>2557724</v>
      </c>
      <c r="J92" s="64">
        <f>I92*100/H92</f>
        <v>141.22933580262864</v>
      </c>
      <c r="K92" s="78">
        <f>K89+K90+K91</f>
        <v>3413307</v>
      </c>
      <c r="L92" s="79">
        <f>L89+L90+L91</f>
        <v>4758332</v>
      </c>
      <c r="M92" s="64">
        <f>L92*100/K92</f>
        <v>139.40533330286434</v>
      </c>
      <c r="N92" s="78">
        <f>N89+N90+N91</f>
        <v>143843</v>
      </c>
      <c r="O92" s="79">
        <f>O89+O90+O91</f>
        <v>153879</v>
      </c>
      <c r="P92" s="64">
        <f>O92*100/N92</f>
        <v>106.97705136850594</v>
      </c>
      <c r="Q92" s="78">
        <f>Q89+Q90+Q91</f>
        <v>2415828</v>
      </c>
      <c r="R92" s="79">
        <f>R89+R90+R91</f>
        <v>3764361</v>
      </c>
      <c r="S92" s="64">
        <f>R92*100/Q92</f>
        <v>155.82073723791595</v>
      </c>
      <c r="T92" s="78">
        <f>T89+T90+T91</f>
        <v>853636</v>
      </c>
      <c r="U92" s="79">
        <f>U89+U90+U91</f>
        <v>840092</v>
      </c>
      <c r="V92" s="64">
        <f>U92*100/T92</f>
        <v>98.4133752559639</v>
      </c>
      <c r="W92" s="78">
        <f>W89+W90+W91</f>
        <v>592120</v>
      </c>
      <c r="X92" s="79">
        <f>X89+X90+X91</f>
        <v>345933</v>
      </c>
      <c r="Y92" s="66">
        <f>X92*100/W92</f>
        <v>58.422785921772615</v>
      </c>
    </row>
    <row r="93" spans="1:4" ht="12" customHeight="1">
      <c r="A93" s="5"/>
      <c r="B93" s="5"/>
      <c r="C93" s="5"/>
      <c r="D93" s="5"/>
    </row>
    <row r="94" spans="1:2" ht="12.75">
      <c r="A94" s="5" t="s">
        <v>71</v>
      </c>
      <c r="B94" s="5" t="s">
        <v>72</v>
      </c>
    </row>
    <row r="98" ht="12.75">
      <c r="A98" s="7"/>
    </row>
    <row r="99" ht="12.75">
      <c r="A99" s="7"/>
    </row>
    <row r="100" ht="12.75">
      <c r="A100" s="7"/>
    </row>
  </sheetData>
  <mergeCells count="5">
    <mergeCell ref="R1:Y1"/>
    <mergeCell ref="E5:G5"/>
    <mergeCell ref="B5:D5"/>
    <mergeCell ref="E55:G55"/>
    <mergeCell ref="B55:D55"/>
  </mergeCells>
  <printOptions/>
  <pageMargins left="0.7874015748031497" right="0.5905511811023623" top="0.7874015748031497" bottom="0.5905511811023623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2007-04-11T15:01:57Z</cp:lastPrinted>
  <dcterms:created xsi:type="dcterms:W3CDTF">1997-01-24T11:07:25Z</dcterms:created>
  <dcterms:modified xsi:type="dcterms:W3CDTF">2007-04-12T09:14:01Z</dcterms:modified>
  <cp:category/>
  <cp:version/>
  <cp:contentType/>
  <cp:contentStatus/>
</cp:coreProperties>
</file>