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1970" windowHeight="3450" activeTab="0"/>
  </bookViews>
  <sheets>
    <sheet name="4.Q.08-Tab. celk." sheetId="1" r:id="rId1"/>
  </sheets>
  <definedNames>
    <definedName name="_xlnm.Print_Area" localSheetId="0">'4.Q.08-Tab. celk.'!$A$1:$Y$102</definedName>
  </definedNames>
  <calcPr fullCalcOnLoad="1"/>
</workbook>
</file>

<file path=xl/sharedStrings.xml><?xml version="1.0" encoding="utf-8"?>
<sst xmlns="http://schemas.openxmlformats.org/spreadsheetml/2006/main" count="253" uniqueCount="79">
  <si>
    <t>v tis. Kč</t>
  </si>
  <si>
    <t>Firma</t>
  </si>
  <si>
    <t>Výnosy</t>
  </si>
  <si>
    <t>Náklady</t>
  </si>
  <si>
    <t>Z toho:</t>
  </si>
  <si>
    <t>Hospodářský výsledek</t>
  </si>
  <si>
    <t>úplata správci</t>
  </si>
  <si>
    <t>služby a ostat. nákl.</t>
  </si>
  <si>
    <t>opravy a údržba</t>
  </si>
  <si>
    <t>Rozpočet</t>
  </si>
  <si>
    <t>Plnění za</t>
  </si>
  <si>
    <t>%</t>
  </si>
  <si>
    <t xml:space="preserve">%  </t>
  </si>
  <si>
    <t>plnění</t>
  </si>
  <si>
    <t>Acton</t>
  </si>
  <si>
    <t>-</t>
  </si>
  <si>
    <t>VAS</t>
  </si>
  <si>
    <t>Centra</t>
  </si>
  <si>
    <t>První společná</t>
  </si>
  <si>
    <t>Správa bytových</t>
  </si>
  <si>
    <t>objektů celkem</t>
  </si>
  <si>
    <t>Solid</t>
  </si>
  <si>
    <t>Luma</t>
  </si>
  <si>
    <t>TSK</t>
  </si>
  <si>
    <t>Správa nebyt. obj.</t>
  </si>
  <si>
    <t>a staveb celkem</t>
  </si>
  <si>
    <t>Kolektory Praha</t>
  </si>
  <si>
    <t>Technická zařízení</t>
  </si>
  <si>
    <t>Movitý majetek</t>
  </si>
  <si>
    <t>Oblast hodnocení</t>
  </si>
  <si>
    <t xml:space="preserve">% </t>
  </si>
  <si>
    <t>Pronájmy objektů</t>
  </si>
  <si>
    <t>v OOA</t>
  </si>
  <si>
    <t>Pronájmy pozemků</t>
  </si>
  <si>
    <t>Prodej nemovitostí</t>
  </si>
  <si>
    <t>v OOA (obj.+poz.)</t>
  </si>
  <si>
    <t>Ostatní hospodářská</t>
  </si>
  <si>
    <t>činnost</t>
  </si>
  <si>
    <t>Prodej bytových</t>
  </si>
  <si>
    <t>domů</t>
  </si>
  <si>
    <t>Hospodář. činnost</t>
  </si>
  <si>
    <t>OHS</t>
  </si>
  <si>
    <t>OMI</t>
  </si>
  <si>
    <t>archivu HMP</t>
  </si>
  <si>
    <t>Odpisy HIM u komerč.</t>
  </si>
  <si>
    <t>využív. objektů</t>
  </si>
  <si>
    <t>Odpisy nedobytných</t>
  </si>
  <si>
    <t>pohledávek</t>
  </si>
  <si>
    <t>Uplatnění zůst. cen</t>
  </si>
  <si>
    <t>při prodejích HIM</t>
  </si>
  <si>
    <t>Rezerva</t>
  </si>
  <si>
    <t>PVS</t>
  </si>
  <si>
    <t>Abramsonová J.</t>
  </si>
  <si>
    <t xml:space="preserve">Hosp. činnost jinde </t>
  </si>
  <si>
    <t>Trade Centre</t>
  </si>
  <si>
    <t>CELKEM hospodář-</t>
  </si>
  <si>
    <t>celkem</t>
  </si>
  <si>
    <t>Odbor OOA</t>
  </si>
  <si>
    <t>Správa portfolia</t>
  </si>
  <si>
    <t>cenných papírů</t>
  </si>
  <si>
    <t>Příjmy</t>
  </si>
  <si>
    <t>Výdaje</t>
  </si>
  <si>
    <t>Liga servis (nebyt.obj.)</t>
  </si>
  <si>
    <t>Liga servis (Strahov)</t>
  </si>
  <si>
    <t>Daň z příjmu MČ</t>
  </si>
  <si>
    <t>Daň z příjmu</t>
  </si>
  <si>
    <t>CELKEM  HČ po zdanění</t>
  </si>
  <si>
    <t>Vysvětlivky:</t>
  </si>
  <si>
    <t>Exekuce</t>
  </si>
  <si>
    <t>OOP</t>
  </si>
  <si>
    <t>ská činnost HMP bez MĆ</t>
  </si>
  <si>
    <t>Centra (převz. od Ligy) 1)</t>
  </si>
  <si>
    <t>nespecifikovaná 2)</t>
  </si>
  <si>
    <t>2) Podrobněji o těchto položkách - viz komentář.</t>
  </si>
  <si>
    <t>1) Po společnosti Liga-servis, s.r.o. převzala od 1.3.2008 správu bytových objektů společnost Centra a.s.</t>
  </si>
  <si>
    <t>Výdaje = náklady HDK</t>
  </si>
  <si>
    <t>Hodnocení hospodářské činnosti vlastního hospodaření hl.m. Prahy za rok 2008</t>
  </si>
  <si>
    <t xml:space="preserve"> 1-12/08</t>
  </si>
  <si>
    <t>Příloha č.5 k usnesení ZHMP č.           ze dne     2009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</si>
</sst>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0.000"/>
    <numFmt numFmtId="168" formatCode="#,##0.0000"/>
    <numFmt numFmtId="169" formatCode="#"/>
    <numFmt numFmtId="170" formatCode="#,###"/>
    <numFmt numFmtId="171" formatCode="d/m/yy"/>
  </numFmts>
  <fonts count="8">
    <font>
      <sz val="10"/>
      <name val="Arial CE"/>
      <family val="0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.5"/>
      <name val="Times New Roman CE"/>
      <family val="1"/>
    </font>
    <font>
      <b/>
      <sz val="6.5"/>
      <name val="Times New Roman CE"/>
      <family val="1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20" applyFont="1" applyFill="1" applyBorder="1">
      <alignment/>
      <protection/>
    </xf>
    <xf numFmtId="3" fontId="3" fillId="0" borderId="0" xfId="20" applyNumberFormat="1" applyFont="1" applyFill="1" applyBorder="1">
      <alignment/>
      <protection/>
    </xf>
    <xf numFmtId="164" fontId="3" fillId="0" borderId="0" xfId="20" applyNumberFormat="1" applyFont="1" applyFill="1" applyBorder="1" applyAlignment="1">
      <alignment horizontal="right"/>
      <protection/>
    </xf>
    <xf numFmtId="3" fontId="3" fillId="0" borderId="0" xfId="20" applyNumberFormat="1" applyFont="1" applyFill="1" applyBorder="1" applyAlignment="1">
      <alignment horizontal="right"/>
      <protection/>
    </xf>
    <xf numFmtId="0" fontId="3" fillId="0" borderId="0" xfId="20" applyFont="1" applyFill="1">
      <alignment/>
      <protection/>
    </xf>
    <xf numFmtId="0" fontId="1" fillId="0" borderId="0" xfId="20" applyFont="1" applyFill="1">
      <alignment/>
      <protection/>
    </xf>
    <xf numFmtId="3" fontId="1" fillId="0" borderId="0" xfId="20" applyNumberFormat="1" applyFont="1" applyFill="1">
      <alignment/>
      <protection/>
    </xf>
    <xf numFmtId="0" fontId="1" fillId="0" borderId="0" xfId="20" applyFont="1" applyFill="1" applyAlignment="1">
      <alignment horizontal="left"/>
      <protection/>
    </xf>
    <xf numFmtId="0" fontId="1" fillId="0" borderId="0" xfId="20" applyFont="1" applyFill="1" applyAlignment="1">
      <alignment horizontal="right"/>
      <protection/>
    </xf>
    <xf numFmtId="0" fontId="2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6" fillId="0" borderId="1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centerContinuous"/>
      <protection/>
    </xf>
    <xf numFmtId="0" fontId="6" fillId="0" borderId="3" xfId="20" applyFont="1" applyFill="1" applyBorder="1" applyAlignment="1">
      <alignment horizontal="centerContinuous"/>
      <protection/>
    </xf>
    <xf numFmtId="0" fontId="6" fillId="0" borderId="4" xfId="20" applyFont="1" applyFill="1" applyBorder="1" applyAlignment="1">
      <alignment horizontal="centerContinuous"/>
      <protection/>
    </xf>
    <xf numFmtId="0" fontId="6" fillId="0" borderId="5" xfId="20" applyFont="1" applyFill="1" applyBorder="1" applyAlignment="1">
      <alignment horizontal="centerContinuous"/>
      <protection/>
    </xf>
    <xf numFmtId="0" fontId="6" fillId="0" borderId="6" xfId="20" applyFont="1" applyFill="1" applyBorder="1" applyAlignment="1">
      <alignment horizontal="centerContinuous"/>
      <protection/>
    </xf>
    <xf numFmtId="0" fontId="6" fillId="0" borderId="7" xfId="20" applyFont="1" applyFill="1" applyBorder="1">
      <alignment/>
      <protection/>
    </xf>
    <xf numFmtId="0" fontId="6" fillId="0" borderId="8" xfId="20" applyFont="1" applyFill="1" applyBorder="1">
      <alignment/>
      <protection/>
    </xf>
    <xf numFmtId="0" fontId="6" fillId="0" borderId="9" xfId="20" applyFont="1" applyFill="1" applyBorder="1">
      <alignment/>
      <protection/>
    </xf>
    <xf numFmtId="0" fontId="6" fillId="0" borderId="10" xfId="20" applyFont="1" applyFill="1" applyBorder="1">
      <alignment/>
      <protection/>
    </xf>
    <xf numFmtId="0" fontId="6" fillId="0" borderId="9" xfId="20" applyFont="1" applyFill="1" applyBorder="1" applyAlignment="1">
      <alignment horizontal="centerContinuous"/>
      <protection/>
    </xf>
    <xf numFmtId="0" fontId="6" fillId="0" borderId="10" xfId="20" applyFont="1" applyFill="1" applyBorder="1" applyAlignment="1">
      <alignment horizontal="centerContinuous"/>
      <protection/>
    </xf>
    <xf numFmtId="0" fontId="6" fillId="0" borderId="11" xfId="20" applyFont="1" applyFill="1" applyBorder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12" xfId="20" applyFont="1" applyFill="1" applyBorder="1" applyAlignment="1">
      <alignment horizontal="center"/>
      <protection/>
    </xf>
    <xf numFmtId="0" fontId="6" fillId="0" borderId="13" xfId="20" applyFont="1" applyFill="1" applyBorder="1" applyAlignment="1">
      <alignment horizontal="center"/>
      <protection/>
    </xf>
    <xf numFmtId="0" fontId="6" fillId="0" borderId="14" xfId="20" applyFont="1" applyFill="1" applyBorder="1" applyAlignment="1">
      <alignment horizontal="center"/>
      <protection/>
    </xf>
    <xf numFmtId="0" fontId="6" fillId="0" borderId="15" xfId="20" applyFont="1" applyFill="1" applyBorder="1" applyAlignment="1">
      <alignment horizontal="center"/>
      <protection/>
    </xf>
    <xf numFmtId="0" fontId="6" fillId="0" borderId="16" xfId="20" applyFont="1" applyFill="1" applyBorder="1">
      <alignment/>
      <protection/>
    </xf>
    <xf numFmtId="0" fontId="6" fillId="0" borderId="17" xfId="20" applyFont="1" applyFill="1" applyBorder="1" applyAlignment="1">
      <alignment horizontal="center"/>
      <protection/>
    </xf>
    <xf numFmtId="0" fontId="6" fillId="0" borderId="18" xfId="20" applyFont="1" applyFill="1" applyBorder="1" applyAlignment="1">
      <alignment horizontal="center"/>
      <protection/>
    </xf>
    <xf numFmtId="0" fontId="6" fillId="0" borderId="19" xfId="20" applyFont="1" applyFill="1" applyBorder="1" applyAlignment="1">
      <alignment horizontal="center"/>
      <protection/>
    </xf>
    <xf numFmtId="0" fontId="6" fillId="0" borderId="20" xfId="20" applyFont="1" applyFill="1" applyBorder="1" applyAlignment="1">
      <alignment horizontal="center"/>
      <protection/>
    </xf>
    <xf numFmtId="0" fontId="6" fillId="0" borderId="21" xfId="20" applyFont="1" applyFill="1" applyBorder="1" applyAlignment="1">
      <alignment horizontal="center"/>
      <protection/>
    </xf>
    <xf numFmtId="0" fontId="6" fillId="0" borderId="22" xfId="20" applyFont="1" applyFill="1" applyBorder="1">
      <alignment/>
      <protection/>
    </xf>
    <xf numFmtId="0" fontId="6" fillId="0" borderId="23" xfId="20" applyFont="1" applyFill="1" applyBorder="1">
      <alignment/>
      <protection/>
    </xf>
    <xf numFmtId="0" fontId="6" fillId="0" borderId="24" xfId="20" applyFont="1" applyFill="1" applyBorder="1">
      <alignment/>
      <protection/>
    </xf>
    <xf numFmtId="0" fontId="7" fillId="0" borderId="7" xfId="20" applyFont="1" applyFill="1" applyBorder="1">
      <alignment/>
      <protection/>
    </xf>
    <xf numFmtId="0" fontId="7" fillId="0" borderId="13" xfId="20" applyFont="1" applyFill="1" applyBorder="1">
      <alignment/>
      <protection/>
    </xf>
    <xf numFmtId="3" fontId="6" fillId="0" borderId="0" xfId="20" applyNumberFormat="1" applyFont="1" applyFill="1" applyBorder="1">
      <alignment/>
      <protection/>
    </xf>
    <xf numFmtId="3" fontId="6" fillId="0" borderId="12" xfId="20" applyNumberFormat="1" applyFont="1" applyFill="1" applyBorder="1">
      <alignment/>
      <protection/>
    </xf>
    <xf numFmtId="164" fontId="6" fillId="0" borderId="13" xfId="20" applyNumberFormat="1" applyFont="1" applyFill="1" applyBorder="1">
      <alignment/>
      <protection/>
    </xf>
    <xf numFmtId="3" fontId="6" fillId="0" borderId="14" xfId="20" applyNumberFormat="1" applyFont="1" applyFill="1" applyBorder="1">
      <alignment/>
      <protection/>
    </xf>
    <xf numFmtId="164" fontId="6" fillId="0" borderId="15" xfId="20" applyNumberFormat="1" applyFont="1" applyFill="1" applyBorder="1">
      <alignment/>
      <protection/>
    </xf>
    <xf numFmtId="0" fontId="7" fillId="0" borderId="16" xfId="20" applyFont="1" applyFill="1" applyBorder="1">
      <alignment/>
      <protection/>
    </xf>
    <xf numFmtId="3" fontId="6" fillId="0" borderId="17" xfId="20" applyNumberFormat="1" applyFont="1" applyFill="1" applyBorder="1">
      <alignment/>
      <protection/>
    </xf>
    <xf numFmtId="3" fontId="6" fillId="0" borderId="25" xfId="20" applyNumberFormat="1" applyFont="1" applyFill="1" applyBorder="1">
      <alignment/>
      <protection/>
    </xf>
    <xf numFmtId="164" fontId="6" fillId="0" borderId="26" xfId="20" applyNumberFormat="1" applyFont="1" applyFill="1" applyBorder="1">
      <alignment/>
      <protection/>
    </xf>
    <xf numFmtId="164" fontId="6" fillId="0" borderId="19" xfId="20" applyNumberFormat="1" applyFont="1" applyFill="1" applyBorder="1">
      <alignment/>
      <protection/>
    </xf>
    <xf numFmtId="3" fontId="6" fillId="0" borderId="20" xfId="20" applyNumberFormat="1" applyFont="1" applyFill="1" applyBorder="1">
      <alignment/>
      <protection/>
    </xf>
    <xf numFmtId="164" fontId="6" fillId="0" borderId="21" xfId="20" applyNumberFormat="1" applyFont="1" applyFill="1" applyBorder="1">
      <alignment/>
      <protection/>
    </xf>
    <xf numFmtId="3" fontId="6" fillId="0" borderId="18" xfId="20" applyNumberFormat="1" applyFont="1" applyFill="1" applyBorder="1">
      <alignment/>
      <protection/>
    </xf>
    <xf numFmtId="164" fontId="6" fillId="0" borderId="21" xfId="20" applyNumberFormat="1" applyFont="1" applyFill="1" applyBorder="1" applyAlignment="1">
      <alignment horizontal="right"/>
      <protection/>
    </xf>
    <xf numFmtId="0" fontId="6" fillId="0" borderId="1" xfId="20" applyFont="1" applyFill="1" applyBorder="1">
      <alignment/>
      <protection/>
    </xf>
    <xf numFmtId="3" fontId="6" fillId="0" borderId="27" xfId="20" applyNumberFormat="1" applyFont="1" applyFill="1" applyBorder="1">
      <alignment/>
      <protection/>
    </xf>
    <xf numFmtId="3" fontId="6" fillId="0" borderId="27" xfId="20" applyNumberFormat="1" applyFont="1" applyFill="1" applyBorder="1" applyAlignment="1">
      <alignment horizontal="right"/>
      <protection/>
    </xf>
    <xf numFmtId="0" fontId="6" fillId="0" borderId="28" xfId="20" applyFont="1" applyFill="1" applyBorder="1">
      <alignment/>
      <protection/>
    </xf>
    <xf numFmtId="0" fontId="6" fillId="0" borderId="29" xfId="20" applyFont="1" applyFill="1" applyBorder="1">
      <alignment/>
      <protection/>
    </xf>
    <xf numFmtId="0" fontId="6" fillId="0" borderId="30" xfId="20" applyFont="1" applyFill="1" applyBorder="1" applyAlignment="1">
      <alignment horizontal="center"/>
      <protection/>
    </xf>
    <xf numFmtId="0" fontId="6" fillId="0" borderId="31" xfId="20" applyFont="1" applyFill="1" applyBorder="1" applyAlignment="1">
      <alignment horizontal="center"/>
      <protection/>
    </xf>
    <xf numFmtId="0" fontId="6" fillId="0" borderId="32" xfId="20" applyFont="1" applyFill="1" applyBorder="1" applyAlignment="1">
      <alignment horizontal="center"/>
      <protection/>
    </xf>
    <xf numFmtId="3" fontId="6" fillId="0" borderId="32" xfId="20" applyNumberFormat="1" applyFont="1" applyFill="1" applyBorder="1">
      <alignment/>
      <protection/>
    </xf>
    <xf numFmtId="0" fontId="6" fillId="0" borderId="33" xfId="20" applyFont="1" applyFill="1" applyBorder="1">
      <alignment/>
      <protection/>
    </xf>
    <xf numFmtId="0" fontId="7" fillId="0" borderId="33" xfId="20" applyFont="1" applyFill="1" applyBorder="1">
      <alignment/>
      <protection/>
    </xf>
    <xf numFmtId="3" fontId="6" fillId="0" borderId="34" xfId="20" applyNumberFormat="1" applyFont="1" applyFill="1" applyBorder="1">
      <alignment/>
      <protection/>
    </xf>
    <xf numFmtId="3" fontId="6" fillId="0" borderId="35" xfId="20" applyNumberFormat="1" applyFont="1" applyFill="1" applyBorder="1">
      <alignment/>
      <protection/>
    </xf>
    <xf numFmtId="3" fontId="7" fillId="0" borderId="35" xfId="20" applyNumberFormat="1" applyFont="1" applyFill="1" applyBorder="1">
      <alignment/>
      <protection/>
    </xf>
    <xf numFmtId="3" fontId="7" fillId="0" borderId="12" xfId="20" applyNumberFormat="1" applyFont="1" applyFill="1" applyBorder="1">
      <alignment/>
      <protection/>
    </xf>
    <xf numFmtId="3" fontId="6" fillId="0" borderId="34" xfId="20" applyNumberFormat="1" applyFont="1" applyFill="1" applyBorder="1" applyAlignment="1">
      <alignment horizontal="right"/>
      <protection/>
    </xf>
    <xf numFmtId="0" fontId="6" fillId="0" borderId="36" xfId="20" applyFont="1" applyFill="1" applyBorder="1">
      <alignment/>
      <protection/>
    </xf>
    <xf numFmtId="3" fontId="6" fillId="0" borderId="37" xfId="20" applyNumberFormat="1" applyFont="1" applyFill="1" applyBorder="1">
      <alignment/>
      <protection/>
    </xf>
    <xf numFmtId="3" fontId="6" fillId="0" borderId="38" xfId="20" applyNumberFormat="1" applyFont="1" applyFill="1" applyBorder="1">
      <alignment/>
      <protection/>
    </xf>
    <xf numFmtId="164" fontId="6" fillId="0" borderId="13" xfId="20" applyNumberFormat="1" applyFont="1" applyFill="1" applyBorder="1" applyAlignment="1">
      <alignment horizontal="right"/>
      <protection/>
    </xf>
    <xf numFmtId="164" fontId="6" fillId="0" borderId="10" xfId="20" applyNumberFormat="1" applyFont="1" applyFill="1" applyBorder="1">
      <alignment/>
      <protection/>
    </xf>
    <xf numFmtId="164" fontId="6" fillId="0" borderId="39" xfId="20" applyNumberFormat="1" applyFont="1" applyFill="1" applyBorder="1">
      <alignment/>
      <protection/>
    </xf>
    <xf numFmtId="164" fontId="6" fillId="0" borderId="11" xfId="20" applyNumberFormat="1" applyFont="1" applyFill="1" applyBorder="1" applyAlignment="1">
      <alignment horizontal="right"/>
      <protection/>
    </xf>
    <xf numFmtId="164" fontId="6" fillId="0" borderId="40" xfId="20" applyNumberFormat="1" applyFont="1" applyFill="1" applyBorder="1">
      <alignment/>
      <protection/>
    </xf>
    <xf numFmtId="164" fontId="6" fillId="0" borderId="41" xfId="20" applyNumberFormat="1" applyFont="1" applyFill="1" applyBorder="1">
      <alignment/>
      <protection/>
    </xf>
    <xf numFmtId="164" fontId="6" fillId="0" borderId="42" xfId="20" applyNumberFormat="1" applyFont="1" applyFill="1" applyBorder="1" applyAlignment="1">
      <alignment horizontal="right"/>
      <protection/>
    </xf>
    <xf numFmtId="164" fontId="6" fillId="0" borderId="41" xfId="20" applyNumberFormat="1" applyFont="1" applyFill="1" applyBorder="1" applyAlignment="1">
      <alignment horizontal="right"/>
      <protection/>
    </xf>
    <xf numFmtId="164" fontId="6" fillId="0" borderId="40" xfId="20" applyNumberFormat="1" applyFont="1" applyFill="1" applyBorder="1" applyAlignment="1">
      <alignment horizontal="right"/>
      <protection/>
    </xf>
    <xf numFmtId="164" fontId="6" fillId="0" borderId="43" xfId="20" applyNumberFormat="1" applyFont="1" applyFill="1" applyBorder="1" applyAlignment="1">
      <alignment horizontal="right"/>
      <protection/>
    </xf>
    <xf numFmtId="164" fontId="6" fillId="0" borderId="43" xfId="20" applyNumberFormat="1" applyFont="1" applyFill="1" applyBorder="1">
      <alignment/>
      <protection/>
    </xf>
    <xf numFmtId="164" fontId="6" fillId="0" borderId="42" xfId="20" applyNumberFormat="1" applyFont="1" applyFill="1" applyBorder="1">
      <alignment/>
      <protection/>
    </xf>
    <xf numFmtId="164" fontId="6" fillId="0" borderId="3" xfId="20" applyNumberFormat="1" applyFont="1" applyFill="1" applyBorder="1" applyAlignment="1">
      <alignment horizontal="right"/>
      <protection/>
    </xf>
    <xf numFmtId="164" fontId="6" fillId="0" borderId="19" xfId="20" applyNumberFormat="1" applyFont="1" applyFill="1" applyBorder="1" applyAlignment="1">
      <alignment horizontal="right"/>
      <protection/>
    </xf>
    <xf numFmtId="164" fontId="6" fillId="0" borderId="3" xfId="20" applyNumberFormat="1" applyFont="1" applyFill="1" applyBorder="1">
      <alignment/>
      <protection/>
    </xf>
    <xf numFmtId="164" fontId="6" fillId="0" borderId="6" xfId="20" applyNumberFormat="1" applyFont="1" applyFill="1" applyBorder="1">
      <alignment/>
      <protection/>
    </xf>
    <xf numFmtId="3" fontId="6" fillId="0" borderId="44" xfId="20" applyNumberFormat="1" applyFont="1" applyFill="1" applyBorder="1">
      <alignment/>
      <protection/>
    </xf>
    <xf numFmtId="164" fontId="6" fillId="0" borderId="6" xfId="20" applyNumberFormat="1" applyFont="1" applyFill="1" applyBorder="1" applyAlignment="1">
      <alignment horizontal="right"/>
      <protection/>
    </xf>
    <xf numFmtId="3" fontId="6" fillId="0" borderId="44" xfId="20" applyNumberFormat="1" applyFont="1" applyFill="1" applyBorder="1" applyAlignment="1">
      <alignment horizontal="right"/>
      <protection/>
    </xf>
    <xf numFmtId="0" fontId="6" fillId="0" borderId="3" xfId="20" applyFont="1" applyFill="1" applyBorder="1">
      <alignment/>
      <protection/>
    </xf>
    <xf numFmtId="164" fontId="6" fillId="0" borderId="45" xfId="20" applyNumberFormat="1" applyFont="1" applyFill="1" applyBorder="1" applyAlignment="1">
      <alignment horizontal="right"/>
      <protection/>
    </xf>
    <xf numFmtId="164" fontId="6" fillId="0" borderId="46" xfId="20" applyNumberFormat="1" applyFont="1" applyFill="1" applyBorder="1">
      <alignment/>
      <protection/>
    </xf>
    <xf numFmtId="164" fontId="6" fillId="0" borderId="45" xfId="20" applyNumberFormat="1" applyFont="1" applyFill="1" applyBorder="1">
      <alignment/>
      <protection/>
    </xf>
    <xf numFmtId="0" fontId="6" fillId="0" borderId="13" xfId="20" applyFont="1" applyFill="1" applyBorder="1">
      <alignment/>
      <protection/>
    </xf>
    <xf numFmtId="164" fontId="6" fillId="0" borderId="47" xfId="20" applyNumberFormat="1" applyFont="1" applyFill="1" applyBorder="1" applyAlignment="1">
      <alignment horizontal="right"/>
      <protection/>
    </xf>
    <xf numFmtId="164" fontId="6" fillId="0" borderId="10" xfId="20" applyNumberFormat="1" applyFont="1" applyFill="1" applyBorder="1" applyAlignment="1">
      <alignment horizontal="right"/>
      <protection/>
    </xf>
    <xf numFmtId="164" fontId="6" fillId="0" borderId="46" xfId="20" applyNumberFormat="1" applyFont="1" applyFill="1" applyBorder="1" applyAlignment="1">
      <alignment horizontal="right"/>
      <protection/>
    </xf>
    <xf numFmtId="3" fontId="6" fillId="0" borderId="48" xfId="20" applyNumberFormat="1" applyFont="1" applyFill="1" applyBorder="1">
      <alignment/>
      <protection/>
    </xf>
    <xf numFmtId="164" fontId="6" fillId="0" borderId="11" xfId="20" applyNumberFormat="1" applyFont="1" applyFill="1" applyBorder="1">
      <alignment/>
      <protection/>
    </xf>
    <xf numFmtId="164" fontId="6" fillId="0" borderId="15" xfId="20" applyNumberFormat="1" applyFont="1" applyFill="1" applyBorder="1" applyAlignment="1">
      <alignment horizontal="right"/>
      <protection/>
    </xf>
    <xf numFmtId="164" fontId="6" fillId="0" borderId="49" xfId="20" applyNumberFormat="1" applyFont="1" applyFill="1" applyBorder="1" applyAlignment="1">
      <alignment horizontal="right"/>
      <protection/>
    </xf>
    <xf numFmtId="164" fontId="6" fillId="0" borderId="50" xfId="20" applyNumberFormat="1" applyFont="1" applyFill="1" applyBorder="1" applyAlignment="1">
      <alignment horizontal="right"/>
      <protection/>
    </xf>
    <xf numFmtId="3" fontId="6" fillId="0" borderId="51" xfId="20" applyNumberFormat="1" applyFont="1" applyFill="1" applyBorder="1">
      <alignment/>
      <protection/>
    </xf>
    <xf numFmtId="3" fontId="6" fillId="0" borderId="52" xfId="20" applyNumberFormat="1" applyFont="1" applyFill="1" applyBorder="1">
      <alignment/>
      <protection/>
    </xf>
    <xf numFmtId="3" fontId="6" fillId="0" borderId="53" xfId="20" applyNumberFormat="1" applyFont="1" applyFill="1" applyBorder="1">
      <alignment/>
      <protection/>
    </xf>
    <xf numFmtId="3" fontId="6" fillId="0" borderId="54" xfId="20" applyNumberFormat="1" applyFont="1" applyFill="1" applyBorder="1">
      <alignment/>
      <protection/>
    </xf>
    <xf numFmtId="3" fontId="6" fillId="0" borderId="55" xfId="20" applyNumberFormat="1" applyFont="1" applyFill="1" applyBorder="1">
      <alignment/>
      <protection/>
    </xf>
    <xf numFmtId="3" fontId="6" fillId="0" borderId="56" xfId="20" applyNumberFormat="1" applyFont="1" applyFill="1" applyBorder="1">
      <alignment/>
      <protection/>
    </xf>
    <xf numFmtId="3" fontId="6" fillId="0" borderId="57" xfId="20" applyNumberFormat="1" applyFont="1" applyFill="1" applyBorder="1">
      <alignment/>
      <protection/>
    </xf>
    <xf numFmtId="3" fontId="6" fillId="0" borderId="58" xfId="20" applyNumberFormat="1" applyFont="1" applyFill="1" applyBorder="1">
      <alignment/>
      <protection/>
    </xf>
    <xf numFmtId="3" fontId="6" fillId="0" borderId="55" xfId="20" applyNumberFormat="1" applyFont="1" applyFill="1" applyBorder="1" applyAlignment="1">
      <alignment horizontal="right"/>
      <protection/>
    </xf>
    <xf numFmtId="3" fontId="6" fillId="0" borderId="58" xfId="20" applyNumberFormat="1" applyFont="1" applyFill="1" applyBorder="1" applyAlignment="1">
      <alignment horizontal="right"/>
      <protection/>
    </xf>
    <xf numFmtId="3" fontId="6" fillId="0" borderId="59" xfId="20" applyNumberFormat="1" applyFont="1" applyFill="1" applyBorder="1">
      <alignment/>
      <protection/>
    </xf>
    <xf numFmtId="3" fontId="6" fillId="0" borderId="60" xfId="20" applyNumberFormat="1" applyFont="1" applyFill="1" applyBorder="1">
      <alignment/>
      <protection/>
    </xf>
    <xf numFmtId="3" fontId="6" fillId="0" borderId="61" xfId="20" applyNumberFormat="1" applyFont="1" applyFill="1" applyBorder="1">
      <alignment/>
      <protection/>
    </xf>
    <xf numFmtId="3" fontId="6" fillId="0" borderId="60" xfId="20" applyNumberFormat="1" applyFont="1" applyFill="1" applyBorder="1" applyAlignment="1">
      <alignment horizontal="right"/>
      <protection/>
    </xf>
    <xf numFmtId="3" fontId="6" fillId="0" borderId="59" xfId="20" applyNumberFormat="1" applyFont="1" applyFill="1" applyBorder="1" applyAlignment="1">
      <alignment horizontal="right"/>
      <protection/>
    </xf>
    <xf numFmtId="3" fontId="6" fillId="0" borderId="20" xfId="20" applyNumberFormat="1" applyFont="1" applyFill="1" applyBorder="1" applyAlignment="1">
      <alignment horizontal="right"/>
      <protection/>
    </xf>
    <xf numFmtId="3" fontId="6" fillId="0" borderId="62" xfId="20" applyNumberFormat="1" applyFont="1" applyFill="1" applyBorder="1">
      <alignment/>
      <protection/>
    </xf>
    <xf numFmtId="164" fontId="6" fillId="0" borderId="63" xfId="20" applyNumberFormat="1" applyFont="1" applyFill="1" applyBorder="1">
      <alignment/>
      <protection/>
    </xf>
    <xf numFmtId="3" fontId="6" fillId="0" borderId="64" xfId="20" applyNumberFormat="1" applyFont="1" applyFill="1" applyBorder="1">
      <alignment/>
      <protection/>
    </xf>
    <xf numFmtId="3" fontId="6" fillId="0" borderId="65" xfId="20" applyNumberFormat="1" applyFont="1" applyFill="1" applyBorder="1">
      <alignment/>
      <protection/>
    </xf>
    <xf numFmtId="3" fontId="6" fillId="0" borderId="14" xfId="20" applyNumberFormat="1" applyFont="1" applyFill="1" applyBorder="1" applyAlignment="1">
      <alignment horizontal="right"/>
      <protection/>
    </xf>
    <xf numFmtId="3" fontId="6" fillId="0" borderId="35" xfId="20" applyNumberFormat="1" applyFont="1" applyFill="1" applyBorder="1" applyAlignment="1">
      <alignment horizontal="right"/>
      <protection/>
    </xf>
    <xf numFmtId="3" fontId="6" fillId="0" borderId="12" xfId="20" applyNumberFormat="1" applyFont="1" applyFill="1" applyBorder="1" applyAlignment="1">
      <alignment horizontal="right"/>
      <protection/>
    </xf>
    <xf numFmtId="3" fontId="6" fillId="0" borderId="66" xfId="20" applyNumberFormat="1" applyFont="1" applyFill="1" applyBorder="1">
      <alignment/>
      <protection/>
    </xf>
    <xf numFmtId="3" fontId="6" fillId="0" borderId="9" xfId="20" applyNumberFormat="1" applyFont="1" applyFill="1" applyBorder="1">
      <alignment/>
      <protection/>
    </xf>
    <xf numFmtId="3" fontId="6" fillId="0" borderId="67" xfId="20" applyNumberFormat="1" applyFont="1" applyFill="1" applyBorder="1">
      <alignment/>
      <protection/>
    </xf>
    <xf numFmtId="3" fontId="6" fillId="0" borderId="32" xfId="20" applyNumberFormat="1" applyFont="1" applyFill="1" applyBorder="1" applyAlignment="1">
      <alignment horizontal="right"/>
      <protection/>
    </xf>
    <xf numFmtId="3" fontId="6" fillId="0" borderId="68" xfId="20" applyNumberFormat="1" applyFont="1" applyFill="1" applyBorder="1">
      <alignment/>
      <protection/>
    </xf>
    <xf numFmtId="3" fontId="6" fillId="0" borderId="69" xfId="20" applyNumberFormat="1" applyFont="1" applyFill="1" applyBorder="1">
      <alignment/>
      <protection/>
    </xf>
    <xf numFmtId="3" fontId="6" fillId="0" borderId="64" xfId="20" applyNumberFormat="1" applyFont="1" applyFill="1" applyBorder="1" applyAlignment="1">
      <alignment horizontal="right"/>
      <protection/>
    </xf>
    <xf numFmtId="3" fontId="6" fillId="0" borderId="51" xfId="20" applyNumberFormat="1" applyFont="1" applyFill="1" applyBorder="1" applyAlignment="1">
      <alignment horizontal="right"/>
      <protection/>
    </xf>
    <xf numFmtId="3" fontId="6" fillId="0" borderId="61" xfId="20" applyNumberFormat="1" applyFont="1" applyFill="1" applyBorder="1" applyAlignment="1">
      <alignment horizontal="right"/>
      <protection/>
    </xf>
    <xf numFmtId="3" fontId="6" fillId="0" borderId="18" xfId="20" applyNumberFormat="1" applyFont="1" applyFill="1" applyBorder="1" applyAlignment="1">
      <alignment horizontal="right"/>
      <protection/>
    </xf>
    <xf numFmtId="3" fontId="6" fillId="0" borderId="53" xfId="20" applyNumberFormat="1" applyFont="1" applyFill="1" applyBorder="1" applyAlignment="1">
      <alignment horizontal="right"/>
      <protection/>
    </xf>
    <xf numFmtId="3" fontId="6" fillId="0" borderId="52" xfId="20" applyNumberFormat="1" applyFont="1" applyFill="1">
      <alignment/>
      <protection/>
    </xf>
    <xf numFmtId="3" fontId="6" fillId="0" borderId="55" xfId="20" applyNumberFormat="1" applyFont="1" applyFill="1">
      <alignment/>
      <protection/>
    </xf>
    <xf numFmtId="3" fontId="6" fillId="0" borderId="59" xfId="20" applyNumberFormat="1" applyFont="1" applyFill="1">
      <alignment/>
      <protection/>
    </xf>
    <xf numFmtId="3" fontId="6" fillId="0" borderId="52" xfId="20" applyNumberFormat="1" applyFont="1" applyFill="1" applyBorder="1" applyAlignment="1">
      <alignment horizontal="right"/>
      <protection/>
    </xf>
    <xf numFmtId="3" fontId="6" fillId="0" borderId="70" xfId="20" applyNumberFormat="1" applyFont="1" applyFill="1" applyBorder="1">
      <alignment/>
      <protection/>
    </xf>
    <xf numFmtId="3" fontId="6" fillId="0" borderId="70" xfId="20" applyNumberFormat="1" applyFont="1" applyFill="1" applyBorder="1" applyAlignment="1">
      <alignment horizontal="right"/>
      <protection/>
    </xf>
    <xf numFmtId="3" fontId="6" fillId="0" borderId="71" xfId="20" applyNumberFormat="1" applyFont="1" applyFill="1" applyBorder="1">
      <alignment/>
      <protection/>
    </xf>
    <xf numFmtId="3" fontId="6" fillId="0" borderId="71" xfId="20" applyNumberFormat="1" applyFont="1" applyFill="1" applyBorder="1" applyAlignment="1">
      <alignment horizontal="right"/>
      <protection/>
    </xf>
    <xf numFmtId="0" fontId="1" fillId="0" borderId="0" xfId="20" applyFont="1" applyFill="1" applyAlignment="1">
      <alignment horizontal="right"/>
      <protection/>
    </xf>
    <xf numFmtId="0" fontId="6" fillId="0" borderId="72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opie - 1.Q 03-HČ rozb-tab. celk. výsledk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95</xdr:row>
      <xdr:rowOff>0</xdr:rowOff>
    </xdr:from>
    <xdr:to>
      <xdr:col>18</xdr:col>
      <xdr:colOff>0</xdr:colOff>
      <xdr:row>95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105900" y="13820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06"/>
  <sheetViews>
    <sheetView tabSelected="1" workbookViewId="0" topLeftCell="A1">
      <selection activeCell="Q5" sqref="Q5:Y5"/>
    </sheetView>
  </sheetViews>
  <sheetFormatPr defaultColWidth="9.00390625" defaultRowHeight="12.75"/>
  <cols>
    <col min="1" max="1" width="14.75390625" style="6" customWidth="1"/>
    <col min="2" max="3" width="6.75390625" style="6" customWidth="1"/>
    <col min="4" max="4" width="4.75390625" style="6" customWidth="1"/>
    <col min="5" max="6" width="6.75390625" style="6" customWidth="1"/>
    <col min="7" max="7" width="4.75390625" style="6" customWidth="1"/>
    <col min="8" max="9" width="6.75390625" style="6" customWidth="1"/>
    <col min="10" max="10" width="4.75390625" style="6" customWidth="1"/>
    <col min="11" max="12" width="6.75390625" style="6" customWidth="1"/>
    <col min="13" max="13" width="4.75390625" style="6" customWidth="1"/>
    <col min="14" max="15" width="6.75390625" style="6" customWidth="1"/>
    <col min="16" max="16" width="4.75390625" style="6" customWidth="1"/>
    <col min="17" max="18" width="6.75390625" style="6" customWidth="1"/>
    <col min="19" max="19" width="4.75390625" style="6" customWidth="1"/>
    <col min="20" max="21" width="6.75390625" style="6" customWidth="1"/>
    <col min="22" max="22" width="4.75390625" style="6" customWidth="1"/>
    <col min="23" max="24" width="6.75390625" style="6" customWidth="1"/>
    <col min="25" max="25" width="4.75390625" style="6" customWidth="1"/>
    <col min="26" max="122" width="10.75390625" style="6" customWidth="1"/>
    <col min="123" max="141" width="6.75390625" style="6" customWidth="1"/>
    <col min="142" max="16384" width="9.125" style="6" customWidth="1"/>
  </cols>
  <sheetData>
    <row r="5" spans="17:25" ht="12.75">
      <c r="Q5" s="148" t="s">
        <v>78</v>
      </c>
      <c r="R5" s="148"/>
      <c r="S5" s="148"/>
      <c r="T5" s="148"/>
      <c r="U5" s="148"/>
      <c r="V5" s="148"/>
      <c r="W5" s="148"/>
      <c r="X5" s="148"/>
      <c r="Y5" s="148"/>
    </row>
    <row r="7" spans="1:25" ht="12" customHeight="1">
      <c r="A7" s="8"/>
      <c r="B7" s="8"/>
      <c r="C7" s="8"/>
      <c r="D7" s="8"/>
      <c r="Y7" s="9"/>
    </row>
    <row r="8" ht="12" customHeight="1"/>
    <row r="9" spans="1:10" ht="12.75" customHeight="1">
      <c r="A9" s="10" t="s">
        <v>76</v>
      </c>
      <c r="B9" s="10"/>
      <c r="C9" s="10"/>
      <c r="D9" s="10"/>
      <c r="G9" s="11"/>
      <c r="H9" s="11"/>
      <c r="I9" s="11"/>
      <c r="J9" s="11"/>
    </row>
    <row r="10" spans="17:25" ht="12" customHeight="1" thickBot="1">
      <c r="Q10" s="9"/>
      <c r="X10" s="9"/>
      <c r="Y10" s="9" t="s">
        <v>0</v>
      </c>
    </row>
    <row r="11" spans="1:25" ht="12" customHeight="1">
      <c r="A11" s="12" t="s">
        <v>1</v>
      </c>
      <c r="B11" s="149" t="s">
        <v>60</v>
      </c>
      <c r="C11" s="150"/>
      <c r="D11" s="151"/>
      <c r="E11" s="149" t="s">
        <v>2</v>
      </c>
      <c r="F11" s="150"/>
      <c r="G11" s="151"/>
      <c r="H11" s="13" t="s">
        <v>61</v>
      </c>
      <c r="I11" s="13"/>
      <c r="J11" s="14"/>
      <c r="K11" s="13" t="s">
        <v>3</v>
      </c>
      <c r="L11" s="13"/>
      <c r="M11" s="14"/>
      <c r="N11" s="15" t="s">
        <v>4</v>
      </c>
      <c r="O11" s="15"/>
      <c r="P11" s="15"/>
      <c r="Q11" s="15"/>
      <c r="R11" s="15"/>
      <c r="S11" s="15"/>
      <c r="T11" s="15"/>
      <c r="U11" s="15"/>
      <c r="V11" s="16"/>
      <c r="W11" s="13" t="s">
        <v>5</v>
      </c>
      <c r="X11" s="13"/>
      <c r="Y11" s="17"/>
    </row>
    <row r="12" spans="1:25" ht="12" customHeight="1">
      <c r="A12" s="18"/>
      <c r="B12" s="19"/>
      <c r="C12" s="20"/>
      <c r="D12" s="21"/>
      <c r="E12" s="20"/>
      <c r="F12" s="20"/>
      <c r="G12" s="21"/>
      <c r="H12" s="20"/>
      <c r="I12" s="20"/>
      <c r="J12" s="21"/>
      <c r="K12" s="20"/>
      <c r="L12" s="20"/>
      <c r="M12" s="21"/>
      <c r="N12" s="22" t="s">
        <v>6</v>
      </c>
      <c r="O12" s="22"/>
      <c r="P12" s="23"/>
      <c r="Q12" s="22" t="s">
        <v>7</v>
      </c>
      <c r="R12" s="22"/>
      <c r="S12" s="23"/>
      <c r="T12" s="22" t="s">
        <v>8</v>
      </c>
      <c r="U12" s="22"/>
      <c r="V12" s="23"/>
      <c r="W12" s="20"/>
      <c r="X12" s="20"/>
      <c r="Y12" s="24"/>
    </row>
    <row r="13" spans="1:25" ht="12" customHeight="1">
      <c r="A13" s="18"/>
      <c r="B13" s="60" t="s">
        <v>9</v>
      </c>
      <c r="C13" s="61" t="s">
        <v>10</v>
      </c>
      <c r="D13" s="27" t="s">
        <v>30</v>
      </c>
      <c r="E13" s="25" t="s">
        <v>9</v>
      </c>
      <c r="F13" s="26" t="s">
        <v>10</v>
      </c>
      <c r="G13" s="27" t="s">
        <v>11</v>
      </c>
      <c r="H13" s="60" t="s">
        <v>9</v>
      </c>
      <c r="I13" s="61" t="s">
        <v>10</v>
      </c>
      <c r="J13" s="27" t="s">
        <v>30</v>
      </c>
      <c r="K13" s="28" t="s">
        <v>9</v>
      </c>
      <c r="L13" s="28" t="s">
        <v>10</v>
      </c>
      <c r="M13" s="27" t="s">
        <v>12</v>
      </c>
      <c r="N13" s="28" t="s">
        <v>9</v>
      </c>
      <c r="O13" s="28" t="s">
        <v>10</v>
      </c>
      <c r="P13" s="27" t="s">
        <v>11</v>
      </c>
      <c r="Q13" s="28" t="s">
        <v>9</v>
      </c>
      <c r="R13" s="28" t="s">
        <v>10</v>
      </c>
      <c r="S13" s="27" t="s">
        <v>11</v>
      </c>
      <c r="T13" s="28" t="s">
        <v>9</v>
      </c>
      <c r="U13" s="28" t="s">
        <v>10</v>
      </c>
      <c r="V13" s="27" t="s">
        <v>11</v>
      </c>
      <c r="W13" s="28" t="s">
        <v>9</v>
      </c>
      <c r="X13" s="28" t="s">
        <v>10</v>
      </c>
      <c r="Y13" s="29" t="s">
        <v>11</v>
      </c>
    </row>
    <row r="14" spans="1:25" ht="12" customHeight="1" thickBot="1">
      <c r="A14" s="30"/>
      <c r="B14" s="62"/>
      <c r="C14" s="32" t="s">
        <v>77</v>
      </c>
      <c r="D14" s="33" t="s">
        <v>13</v>
      </c>
      <c r="E14" s="31"/>
      <c r="F14" s="32" t="s">
        <v>77</v>
      </c>
      <c r="G14" s="33" t="s">
        <v>13</v>
      </c>
      <c r="H14" s="62"/>
      <c r="I14" s="32" t="s">
        <v>77</v>
      </c>
      <c r="J14" s="33" t="s">
        <v>13</v>
      </c>
      <c r="K14" s="34"/>
      <c r="L14" s="32" t="s">
        <v>77</v>
      </c>
      <c r="M14" s="33" t="s">
        <v>13</v>
      </c>
      <c r="N14" s="34"/>
      <c r="O14" s="32" t="s">
        <v>77</v>
      </c>
      <c r="P14" s="33" t="s">
        <v>13</v>
      </c>
      <c r="Q14" s="34"/>
      <c r="R14" s="32" t="s">
        <v>77</v>
      </c>
      <c r="S14" s="33" t="s">
        <v>13</v>
      </c>
      <c r="T14" s="34"/>
      <c r="U14" s="32" t="s">
        <v>77</v>
      </c>
      <c r="V14" s="33" t="s">
        <v>13</v>
      </c>
      <c r="W14" s="34"/>
      <c r="X14" s="32" t="s">
        <v>77</v>
      </c>
      <c r="Y14" s="35" t="s">
        <v>13</v>
      </c>
    </row>
    <row r="15" spans="1:25" ht="11.25" customHeight="1">
      <c r="A15" s="36" t="s">
        <v>14</v>
      </c>
      <c r="B15" s="106">
        <v>47969</v>
      </c>
      <c r="C15" s="107">
        <v>47352</v>
      </c>
      <c r="D15" s="79">
        <f>C15*100/B15</f>
        <v>98.71375263190811</v>
      </c>
      <c r="E15" s="129">
        <v>47969</v>
      </c>
      <c r="F15" s="107">
        <v>48522</v>
      </c>
      <c r="G15" s="79">
        <f>F15*100/E15</f>
        <v>101.15282786799808</v>
      </c>
      <c r="H15" s="106">
        <f aca="true" t="shared" si="0" ref="H15:I19">K15</f>
        <v>41455</v>
      </c>
      <c r="I15" s="107">
        <f t="shared" si="0"/>
        <v>34680</v>
      </c>
      <c r="J15" s="79">
        <f>I15*100/H15</f>
        <v>83.65697744542275</v>
      </c>
      <c r="K15" s="110">
        <f aca="true" t="shared" si="1" ref="K15:L19">N15+Q15+T15</f>
        <v>41455</v>
      </c>
      <c r="L15" s="110">
        <f t="shared" si="1"/>
        <v>34680</v>
      </c>
      <c r="M15" s="79">
        <f>L15*100/K15</f>
        <v>83.65697744542275</v>
      </c>
      <c r="N15" s="110">
        <v>4550</v>
      </c>
      <c r="O15" s="110">
        <v>4511</v>
      </c>
      <c r="P15" s="79">
        <f>O15*100/N15</f>
        <v>99.14285714285714</v>
      </c>
      <c r="Q15" s="110">
        <v>6170</v>
      </c>
      <c r="R15" s="110">
        <v>4979</v>
      </c>
      <c r="S15" s="79">
        <f>R15*100/Q15</f>
        <v>80.6969205834684</v>
      </c>
      <c r="T15" s="110">
        <v>30735</v>
      </c>
      <c r="U15" s="110">
        <v>25190</v>
      </c>
      <c r="V15" s="79">
        <f>U15*100/T15</f>
        <v>81.95867903042135</v>
      </c>
      <c r="W15" s="110">
        <f aca="true" t="shared" si="2" ref="W15:X19">E15-K15</f>
        <v>6514</v>
      </c>
      <c r="X15" s="110">
        <f t="shared" si="2"/>
        <v>13842</v>
      </c>
      <c r="Y15" s="85">
        <f>X15*100/W15</f>
        <v>212.49616211237336</v>
      </c>
    </row>
    <row r="16" spans="1:25" ht="11.25" customHeight="1">
      <c r="A16" s="37" t="s">
        <v>16</v>
      </c>
      <c r="B16" s="106">
        <v>79203</v>
      </c>
      <c r="C16" s="107">
        <v>78305</v>
      </c>
      <c r="D16" s="79">
        <f>C16*100/B16</f>
        <v>98.86620456295847</v>
      </c>
      <c r="E16" s="129">
        <f>78660+543</f>
        <v>79203</v>
      </c>
      <c r="F16" s="140">
        <v>80149</v>
      </c>
      <c r="G16" s="78">
        <f>F16*100/E16</f>
        <v>101.19439920205043</v>
      </c>
      <c r="H16" s="106">
        <f t="shared" si="0"/>
        <v>53649</v>
      </c>
      <c r="I16" s="107">
        <f t="shared" si="0"/>
        <v>49988</v>
      </c>
      <c r="J16" s="79">
        <f>I16*100/H16</f>
        <v>93.1760144643889</v>
      </c>
      <c r="K16" s="110">
        <f t="shared" si="1"/>
        <v>53649</v>
      </c>
      <c r="L16" s="110">
        <f t="shared" si="1"/>
        <v>49988</v>
      </c>
      <c r="M16" s="78">
        <f>L16*100/K16</f>
        <v>93.1760144643889</v>
      </c>
      <c r="N16" s="110">
        <f>3680+432</f>
        <v>4112</v>
      </c>
      <c r="O16" s="141">
        <v>4093</v>
      </c>
      <c r="P16" s="78">
        <f>O16*100/N16</f>
        <v>99.53793774319067</v>
      </c>
      <c r="Q16" s="110">
        <v>12897</v>
      </c>
      <c r="R16" s="142">
        <v>10753</v>
      </c>
      <c r="S16" s="78">
        <f>R16*100/Q16</f>
        <v>83.37597890982398</v>
      </c>
      <c r="T16" s="110">
        <v>36640</v>
      </c>
      <c r="U16" s="141">
        <v>35142</v>
      </c>
      <c r="V16" s="78">
        <f>U16*100/T16</f>
        <v>95.91157205240175</v>
      </c>
      <c r="W16" s="110">
        <f t="shared" si="2"/>
        <v>25554</v>
      </c>
      <c r="X16" s="110">
        <f t="shared" si="2"/>
        <v>30161</v>
      </c>
      <c r="Y16" s="84">
        <f>X16*100/W16</f>
        <v>118.02848869061594</v>
      </c>
    </row>
    <row r="17" spans="1:25" ht="11.25" customHeight="1">
      <c r="A17" s="37" t="s">
        <v>17</v>
      </c>
      <c r="B17" s="106">
        <v>136690</v>
      </c>
      <c r="C17" s="107">
        <v>134014</v>
      </c>
      <c r="D17" s="79">
        <f>C17*100/B17</f>
        <v>98.04228546345746</v>
      </c>
      <c r="E17" s="129">
        <v>137690</v>
      </c>
      <c r="F17" s="140">
        <v>138684</v>
      </c>
      <c r="G17" s="78">
        <f>F17*100/E17</f>
        <v>100.72191154041688</v>
      </c>
      <c r="H17" s="106">
        <f t="shared" si="0"/>
        <v>139350</v>
      </c>
      <c r="I17" s="107">
        <f t="shared" si="0"/>
        <v>137180</v>
      </c>
      <c r="J17" s="79">
        <f>I17*100/H17</f>
        <v>98.4427700035881</v>
      </c>
      <c r="K17" s="110">
        <f t="shared" si="1"/>
        <v>139350</v>
      </c>
      <c r="L17" s="110">
        <f t="shared" si="1"/>
        <v>137180</v>
      </c>
      <c r="M17" s="78">
        <f>L17*100/K17</f>
        <v>98.4427700035881</v>
      </c>
      <c r="N17" s="110">
        <v>7200</v>
      </c>
      <c r="O17" s="141">
        <v>7652</v>
      </c>
      <c r="P17" s="78">
        <f>O17*100/N17</f>
        <v>106.27777777777777</v>
      </c>
      <c r="Q17" s="110">
        <v>27950</v>
      </c>
      <c r="R17" s="141">
        <v>25953</v>
      </c>
      <c r="S17" s="78">
        <f>R17*100/Q17</f>
        <v>92.85509838998212</v>
      </c>
      <c r="T17" s="110">
        <v>104200</v>
      </c>
      <c r="U17" s="141">
        <v>103575</v>
      </c>
      <c r="V17" s="78">
        <f>U17*100/T17</f>
        <v>99.40019193857965</v>
      </c>
      <c r="W17" s="110">
        <f t="shared" si="2"/>
        <v>-1660</v>
      </c>
      <c r="X17" s="110">
        <f t="shared" si="2"/>
        <v>1504</v>
      </c>
      <c r="Y17" s="83" t="s">
        <v>15</v>
      </c>
    </row>
    <row r="18" spans="1:25" ht="11.25" customHeight="1">
      <c r="A18" s="37" t="s">
        <v>18</v>
      </c>
      <c r="B18" s="106">
        <v>81400</v>
      </c>
      <c r="C18" s="107">
        <v>84069</v>
      </c>
      <c r="D18" s="79">
        <f>C18*100/B18</f>
        <v>103.27886977886978</v>
      </c>
      <c r="E18" s="129">
        <f>37300+46100</f>
        <v>83400</v>
      </c>
      <c r="F18" s="140">
        <v>85775</v>
      </c>
      <c r="G18" s="78">
        <f>F18*100/E18</f>
        <v>102.84772182254197</v>
      </c>
      <c r="H18" s="106">
        <f t="shared" si="0"/>
        <v>91106</v>
      </c>
      <c r="I18" s="107">
        <f t="shared" si="0"/>
        <v>58007</v>
      </c>
      <c r="J18" s="79">
        <f>I18*100/H18</f>
        <v>63.66979123219107</v>
      </c>
      <c r="K18" s="110">
        <f t="shared" si="1"/>
        <v>91106</v>
      </c>
      <c r="L18" s="110">
        <f t="shared" si="1"/>
        <v>58007</v>
      </c>
      <c r="M18" s="78">
        <f>L18*100/K18</f>
        <v>63.66979123219107</v>
      </c>
      <c r="N18" s="110">
        <f>1730+2616</f>
        <v>4346</v>
      </c>
      <c r="O18" s="141">
        <v>4321</v>
      </c>
      <c r="P18" s="78">
        <f>O18*100/N18</f>
        <v>99.42475839852739</v>
      </c>
      <c r="Q18" s="110">
        <v>23000</v>
      </c>
      <c r="R18" s="141">
        <v>19582</v>
      </c>
      <c r="S18" s="78">
        <f>R18*100/Q18</f>
        <v>85.13913043478261</v>
      </c>
      <c r="T18" s="110">
        <v>63760</v>
      </c>
      <c r="U18" s="141">
        <v>34104</v>
      </c>
      <c r="V18" s="78">
        <f>U18*100/T18</f>
        <v>53.48808030112924</v>
      </c>
      <c r="W18" s="110">
        <f t="shared" si="2"/>
        <v>-7706</v>
      </c>
      <c r="X18" s="110">
        <f t="shared" si="2"/>
        <v>27768</v>
      </c>
      <c r="Y18" s="83" t="s">
        <v>15</v>
      </c>
    </row>
    <row r="19" spans="1:25" ht="11.25" customHeight="1">
      <c r="A19" s="38" t="s">
        <v>71</v>
      </c>
      <c r="B19" s="109">
        <v>124309</v>
      </c>
      <c r="C19" s="108">
        <v>130380</v>
      </c>
      <c r="D19" s="75">
        <f>C19*100/B19</f>
        <v>104.88379763331697</v>
      </c>
      <c r="E19" s="130">
        <f>74616+53493</f>
        <v>128109</v>
      </c>
      <c r="F19" s="108">
        <v>133201</v>
      </c>
      <c r="G19" s="76">
        <f>F19*100/E19</f>
        <v>103.97474026024713</v>
      </c>
      <c r="H19" s="109">
        <f t="shared" si="0"/>
        <v>109859</v>
      </c>
      <c r="I19" s="108">
        <f t="shared" si="0"/>
        <v>88937</v>
      </c>
      <c r="J19" s="75">
        <f>I19*100/H19</f>
        <v>80.95558852711203</v>
      </c>
      <c r="K19" s="113">
        <f t="shared" si="1"/>
        <v>109859</v>
      </c>
      <c r="L19" s="113">
        <f t="shared" si="1"/>
        <v>88937</v>
      </c>
      <c r="M19" s="76">
        <f>L19*100/K19</f>
        <v>80.95558852711203</v>
      </c>
      <c r="N19" s="113">
        <f>4250+3200</f>
        <v>7450</v>
      </c>
      <c r="O19" s="113">
        <v>6744</v>
      </c>
      <c r="P19" s="76">
        <f>O19*100/N19</f>
        <v>90.52348993288591</v>
      </c>
      <c r="Q19" s="113">
        <v>30265</v>
      </c>
      <c r="R19" s="113">
        <v>22517</v>
      </c>
      <c r="S19" s="76">
        <f>R19*100/Q19</f>
        <v>74.39947133652734</v>
      </c>
      <c r="T19" s="113">
        <v>72144</v>
      </c>
      <c r="U19" s="113">
        <v>59676</v>
      </c>
      <c r="V19" s="76">
        <f>U19*100/T19</f>
        <v>82.71789753825682</v>
      </c>
      <c r="W19" s="113">
        <f t="shared" si="2"/>
        <v>18250</v>
      </c>
      <c r="X19" s="113">
        <f t="shared" si="2"/>
        <v>44264</v>
      </c>
      <c r="Y19" s="123">
        <f>X19*100/W19</f>
        <v>242.54246575342466</v>
      </c>
    </row>
    <row r="20" spans="1:25" ht="11.25" customHeight="1">
      <c r="A20" s="39" t="s">
        <v>19</v>
      </c>
      <c r="B20" s="68"/>
      <c r="C20" s="69"/>
      <c r="D20" s="40"/>
      <c r="E20" s="41"/>
      <c r="F20" s="42"/>
      <c r="G20" s="43"/>
      <c r="H20" s="67"/>
      <c r="I20" s="42"/>
      <c r="J20" s="43"/>
      <c r="K20" s="44"/>
      <c r="L20" s="44"/>
      <c r="M20" s="43"/>
      <c r="N20" s="44"/>
      <c r="O20" s="44"/>
      <c r="P20" s="43"/>
      <c r="Q20" s="44"/>
      <c r="R20" s="44"/>
      <c r="S20" s="43"/>
      <c r="T20" s="44"/>
      <c r="U20" s="44"/>
      <c r="V20" s="43"/>
      <c r="W20" s="44"/>
      <c r="X20" s="44"/>
      <c r="Y20" s="45"/>
    </row>
    <row r="21" spans="1:25" ht="11.25" customHeight="1" thickBot="1">
      <c r="A21" s="46" t="s">
        <v>20</v>
      </c>
      <c r="B21" s="63">
        <f>SUM(B15:B20)</f>
        <v>469571</v>
      </c>
      <c r="C21" s="53">
        <f>SUM(C15:C20)</f>
        <v>474120</v>
      </c>
      <c r="D21" s="50">
        <f>C21*100/B21</f>
        <v>100.96875658846054</v>
      </c>
      <c r="E21" s="47">
        <f>SUM(E15:E20)</f>
        <v>476371</v>
      </c>
      <c r="F21" s="48">
        <f>SUM(F15:F20)</f>
        <v>486331</v>
      </c>
      <c r="G21" s="49">
        <f aca="true" t="shared" si="3" ref="G21:G28">F21*100/E21</f>
        <v>102.09080737492417</v>
      </c>
      <c r="H21" s="63">
        <f>SUM(H15:H20)</f>
        <v>435419</v>
      </c>
      <c r="I21" s="53">
        <f>SUM(I15:I20)</f>
        <v>368792</v>
      </c>
      <c r="J21" s="50">
        <f>I21*100/H21</f>
        <v>84.6981872633027</v>
      </c>
      <c r="K21" s="51">
        <f>SUM(K15:K20)</f>
        <v>435419</v>
      </c>
      <c r="L21" s="51">
        <f>SUM(L15:L20)</f>
        <v>368792</v>
      </c>
      <c r="M21" s="50">
        <f aca="true" t="shared" si="4" ref="M21:M28">L21*100/K21</f>
        <v>84.6981872633027</v>
      </c>
      <c r="N21" s="51">
        <f>SUM(N15:N20)</f>
        <v>27658</v>
      </c>
      <c r="O21" s="47">
        <f>SUM(O15:O20)</f>
        <v>27321</v>
      </c>
      <c r="P21" s="49">
        <f aca="true" t="shared" si="5" ref="P21:P28">O21*100/N21</f>
        <v>98.78154602646612</v>
      </c>
      <c r="Q21" s="51">
        <f>SUM(Q15:Q20)</f>
        <v>100282</v>
      </c>
      <c r="R21" s="47">
        <f>SUM(R15:R20)</f>
        <v>83784</v>
      </c>
      <c r="S21" s="49">
        <f aca="true" t="shared" si="6" ref="S21:S28">R21*100/Q21</f>
        <v>83.54839353024471</v>
      </c>
      <c r="T21" s="51">
        <f>SUM(T15:T20)</f>
        <v>307479</v>
      </c>
      <c r="U21" s="47">
        <f>SUM(U15:U20)</f>
        <v>257687</v>
      </c>
      <c r="V21" s="49">
        <f aca="true" t="shared" si="7" ref="V21:V28">U21*100/T21</f>
        <v>83.80637376861509</v>
      </c>
      <c r="W21" s="51">
        <f aca="true" t="shared" si="8" ref="W21:W28">E21-K21</f>
        <v>40952</v>
      </c>
      <c r="X21" s="51">
        <f>SUM(X15:X20)</f>
        <v>117539</v>
      </c>
      <c r="Y21" s="52">
        <f>X21*100/W21</f>
        <v>287.01650713029886</v>
      </c>
    </row>
    <row r="22" spans="1:25" ht="11.25" customHeight="1">
      <c r="A22" s="36" t="s">
        <v>21</v>
      </c>
      <c r="B22" s="106">
        <v>131262</v>
      </c>
      <c r="C22" s="107">
        <v>139473</v>
      </c>
      <c r="D22" s="79">
        <f aca="true" t="shared" si="9" ref="D22:D28">C22*100/B22</f>
        <v>106.25542807514742</v>
      </c>
      <c r="E22" s="129">
        <v>131262</v>
      </c>
      <c r="F22" s="107">
        <v>140615</v>
      </c>
      <c r="G22" s="79">
        <f t="shared" si="3"/>
        <v>107.12544376895065</v>
      </c>
      <c r="H22" s="106">
        <f>K22</f>
        <v>154998</v>
      </c>
      <c r="I22" s="107">
        <f>L22</f>
        <v>126850</v>
      </c>
      <c r="J22" s="79">
        <f aca="true" t="shared" si="10" ref="J22:J28">I22*100/H22</f>
        <v>81.83976567439579</v>
      </c>
      <c r="K22" s="110">
        <f aca="true" t="shared" si="11" ref="K22:K28">N22+Q22+T22</f>
        <v>154998</v>
      </c>
      <c r="L22" s="110">
        <f aca="true" t="shared" si="12" ref="L22:L28">O22+R22+U22</f>
        <v>126850</v>
      </c>
      <c r="M22" s="79">
        <f t="shared" si="4"/>
        <v>81.83976567439579</v>
      </c>
      <c r="N22" s="110">
        <v>10068</v>
      </c>
      <c r="O22" s="110">
        <v>9960</v>
      </c>
      <c r="P22" s="79">
        <f t="shared" si="5"/>
        <v>98.92729439809297</v>
      </c>
      <c r="Q22" s="110">
        <v>9995</v>
      </c>
      <c r="R22" s="110">
        <v>7765</v>
      </c>
      <c r="S22" s="79">
        <f t="shared" si="6"/>
        <v>77.6888444222111</v>
      </c>
      <c r="T22" s="110">
        <v>134935</v>
      </c>
      <c r="U22" s="110">
        <v>109125</v>
      </c>
      <c r="V22" s="79">
        <f t="shared" si="7"/>
        <v>80.87227183458702</v>
      </c>
      <c r="W22" s="110">
        <f t="shared" si="8"/>
        <v>-23736</v>
      </c>
      <c r="X22" s="110">
        <f aca="true" t="shared" si="13" ref="X22:X28">F22-L22</f>
        <v>13765</v>
      </c>
      <c r="Y22" s="80" t="s">
        <v>15</v>
      </c>
    </row>
    <row r="23" spans="1:25" ht="11.25" customHeight="1">
      <c r="A23" s="37" t="s">
        <v>62</v>
      </c>
      <c r="B23" s="106">
        <v>48520</v>
      </c>
      <c r="C23" s="107">
        <v>49362</v>
      </c>
      <c r="D23" s="79">
        <f t="shared" si="9"/>
        <v>101.73536685902721</v>
      </c>
      <c r="E23" s="129">
        <v>48980</v>
      </c>
      <c r="F23" s="140">
        <v>49549</v>
      </c>
      <c r="G23" s="78">
        <f t="shared" si="3"/>
        <v>101.16169865251123</v>
      </c>
      <c r="H23" s="106">
        <f>K23</f>
        <v>82068</v>
      </c>
      <c r="I23" s="107">
        <f aca="true" t="shared" si="14" ref="I23:I28">L23</f>
        <v>72828</v>
      </c>
      <c r="J23" s="79">
        <f t="shared" si="10"/>
        <v>88.7410440122825</v>
      </c>
      <c r="K23" s="110">
        <f>N23+Q23+T23</f>
        <v>82068</v>
      </c>
      <c r="L23" s="110">
        <f t="shared" si="12"/>
        <v>72828</v>
      </c>
      <c r="M23" s="78">
        <f t="shared" si="4"/>
        <v>88.7410440122825</v>
      </c>
      <c r="N23" s="110">
        <f>11500+0</f>
        <v>11500</v>
      </c>
      <c r="O23" s="141">
        <v>10877</v>
      </c>
      <c r="P23" s="78">
        <f t="shared" si="5"/>
        <v>94.58260869565217</v>
      </c>
      <c r="Q23" s="110">
        <v>13098</v>
      </c>
      <c r="R23" s="110">
        <v>10910</v>
      </c>
      <c r="S23" s="78">
        <f t="shared" si="6"/>
        <v>83.295159566346</v>
      </c>
      <c r="T23" s="110">
        <v>57470</v>
      </c>
      <c r="U23" s="141">
        <v>51041</v>
      </c>
      <c r="V23" s="78">
        <f t="shared" si="7"/>
        <v>88.81329389246564</v>
      </c>
      <c r="W23" s="110">
        <f t="shared" si="8"/>
        <v>-33088</v>
      </c>
      <c r="X23" s="110">
        <f t="shared" si="13"/>
        <v>-23279</v>
      </c>
      <c r="Y23" s="80" t="s">
        <v>15</v>
      </c>
    </row>
    <row r="24" spans="1:25" ht="11.25" customHeight="1">
      <c r="A24" s="37" t="s">
        <v>63</v>
      </c>
      <c r="B24" s="106">
        <v>2111</v>
      </c>
      <c r="C24" s="107">
        <v>2843</v>
      </c>
      <c r="D24" s="79">
        <f t="shared" si="9"/>
        <v>134.67550923732827</v>
      </c>
      <c r="E24" s="129">
        <v>2513</v>
      </c>
      <c r="F24" s="140">
        <v>2578</v>
      </c>
      <c r="G24" s="79">
        <f t="shared" si="3"/>
        <v>102.58654994031039</v>
      </c>
      <c r="H24" s="106">
        <f>K24</f>
        <v>33462</v>
      </c>
      <c r="I24" s="107">
        <f t="shared" si="14"/>
        <v>28224</v>
      </c>
      <c r="J24" s="79">
        <f t="shared" si="10"/>
        <v>84.34642280796128</v>
      </c>
      <c r="K24" s="110">
        <f t="shared" si="11"/>
        <v>33462</v>
      </c>
      <c r="L24" s="110">
        <f t="shared" si="12"/>
        <v>28224</v>
      </c>
      <c r="M24" s="79">
        <f t="shared" si="4"/>
        <v>84.34642280796128</v>
      </c>
      <c r="N24" s="110">
        <v>4600</v>
      </c>
      <c r="O24" s="110">
        <v>4164</v>
      </c>
      <c r="P24" s="79">
        <f t="shared" si="5"/>
        <v>90.52173913043478</v>
      </c>
      <c r="Q24" s="110">
        <v>4600</v>
      </c>
      <c r="R24" s="110">
        <v>1941</v>
      </c>
      <c r="S24" s="79">
        <f t="shared" si="6"/>
        <v>42.19565217391305</v>
      </c>
      <c r="T24" s="110">
        <v>24262</v>
      </c>
      <c r="U24" s="110">
        <v>22119</v>
      </c>
      <c r="V24" s="79">
        <f t="shared" si="7"/>
        <v>91.16725743961752</v>
      </c>
      <c r="W24" s="110">
        <f t="shared" si="8"/>
        <v>-30949</v>
      </c>
      <c r="X24" s="110">
        <f t="shared" si="13"/>
        <v>-25646</v>
      </c>
      <c r="Y24" s="80" t="s">
        <v>15</v>
      </c>
    </row>
    <row r="25" spans="1:27" ht="11.25" customHeight="1">
      <c r="A25" s="37" t="s">
        <v>54</v>
      </c>
      <c r="B25" s="106">
        <v>53764</v>
      </c>
      <c r="C25" s="107">
        <v>32480</v>
      </c>
      <c r="D25" s="79">
        <f t="shared" si="9"/>
        <v>60.41217171341418</v>
      </c>
      <c r="E25" s="129">
        <f>133828+1933</f>
        <v>135761</v>
      </c>
      <c r="F25" s="143">
        <v>138215</v>
      </c>
      <c r="G25" s="78">
        <f t="shared" si="3"/>
        <v>101.8075883353835</v>
      </c>
      <c r="H25" s="106">
        <v>6937</v>
      </c>
      <c r="I25" s="107">
        <v>5856</v>
      </c>
      <c r="J25" s="79">
        <f t="shared" si="10"/>
        <v>84.41689491134497</v>
      </c>
      <c r="K25" s="110">
        <f t="shared" si="11"/>
        <v>64373</v>
      </c>
      <c r="L25" s="110">
        <f t="shared" si="12"/>
        <v>60066</v>
      </c>
      <c r="M25" s="79">
        <f t="shared" si="4"/>
        <v>93.30930669690709</v>
      </c>
      <c r="N25" s="114">
        <f>11818+1104</f>
        <v>12922</v>
      </c>
      <c r="O25" s="114">
        <v>13384</v>
      </c>
      <c r="P25" s="79">
        <f t="shared" si="5"/>
        <v>103.57529794149512</v>
      </c>
      <c r="Q25" s="114">
        <f>26695+2433</f>
        <v>29128</v>
      </c>
      <c r="R25" s="114">
        <v>27509</v>
      </c>
      <c r="S25" s="79">
        <f t="shared" si="6"/>
        <v>94.44177423784674</v>
      </c>
      <c r="T25" s="114">
        <f>18923+3400</f>
        <v>22323</v>
      </c>
      <c r="U25" s="114">
        <v>19173</v>
      </c>
      <c r="V25" s="79">
        <f t="shared" si="7"/>
        <v>85.88899341486359</v>
      </c>
      <c r="W25" s="114">
        <f t="shared" si="8"/>
        <v>71388</v>
      </c>
      <c r="X25" s="110">
        <f t="shared" si="13"/>
        <v>78149</v>
      </c>
      <c r="Y25" s="85">
        <f>X25*100/W25</f>
        <v>109.47077940270073</v>
      </c>
      <c r="AA25" s="6" t="s">
        <v>75</v>
      </c>
    </row>
    <row r="26" spans="1:25" ht="11.25" customHeight="1">
      <c r="A26" s="37" t="s">
        <v>52</v>
      </c>
      <c r="B26" s="106">
        <v>1503</v>
      </c>
      <c r="C26" s="107">
        <v>1578</v>
      </c>
      <c r="D26" s="79">
        <f t="shared" si="9"/>
        <v>104.99001996007983</v>
      </c>
      <c r="E26" s="129">
        <v>1503</v>
      </c>
      <c r="F26" s="143">
        <v>1591</v>
      </c>
      <c r="G26" s="78">
        <f t="shared" si="3"/>
        <v>105.85495675316035</v>
      </c>
      <c r="H26" s="106">
        <f>K26</f>
        <v>817</v>
      </c>
      <c r="I26" s="107">
        <f t="shared" si="14"/>
        <v>507</v>
      </c>
      <c r="J26" s="79">
        <f t="shared" si="10"/>
        <v>62.0563035495716</v>
      </c>
      <c r="K26" s="110">
        <f t="shared" si="11"/>
        <v>817</v>
      </c>
      <c r="L26" s="110">
        <f t="shared" si="12"/>
        <v>507</v>
      </c>
      <c r="M26" s="78">
        <f t="shared" si="4"/>
        <v>62.0563035495716</v>
      </c>
      <c r="N26" s="114">
        <v>146</v>
      </c>
      <c r="O26" s="114">
        <v>155</v>
      </c>
      <c r="P26" s="78">
        <f t="shared" si="5"/>
        <v>106.16438356164383</v>
      </c>
      <c r="Q26" s="114">
        <v>71</v>
      </c>
      <c r="R26" s="114">
        <v>27</v>
      </c>
      <c r="S26" s="78">
        <f t="shared" si="6"/>
        <v>38.028169014084504</v>
      </c>
      <c r="T26" s="114">
        <v>600</v>
      </c>
      <c r="U26" s="114">
        <v>325</v>
      </c>
      <c r="V26" s="79">
        <f t="shared" si="7"/>
        <v>54.166666666666664</v>
      </c>
      <c r="W26" s="110">
        <f t="shared" si="8"/>
        <v>686</v>
      </c>
      <c r="X26" s="110">
        <f t="shared" si="13"/>
        <v>1084</v>
      </c>
      <c r="Y26" s="80">
        <f>X26*100/W26</f>
        <v>158.01749271137027</v>
      </c>
    </row>
    <row r="27" spans="1:25" ht="11.25" customHeight="1">
      <c r="A27" s="37" t="s">
        <v>22</v>
      </c>
      <c r="B27" s="106">
        <v>1800</v>
      </c>
      <c r="C27" s="107">
        <v>2143</v>
      </c>
      <c r="D27" s="79">
        <f t="shared" si="9"/>
        <v>119.05555555555556</v>
      </c>
      <c r="E27" s="129">
        <v>1800</v>
      </c>
      <c r="F27" s="143">
        <v>1942</v>
      </c>
      <c r="G27" s="78">
        <f t="shared" si="3"/>
        <v>107.88888888888889</v>
      </c>
      <c r="H27" s="106">
        <f>K27</f>
        <v>6304</v>
      </c>
      <c r="I27" s="107">
        <f t="shared" si="14"/>
        <v>6611</v>
      </c>
      <c r="J27" s="79">
        <f t="shared" si="10"/>
        <v>104.86992385786802</v>
      </c>
      <c r="K27" s="110">
        <f t="shared" si="11"/>
        <v>6304</v>
      </c>
      <c r="L27" s="110">
        <f t="shared" si="12"/>
        <v>6611</v>
      </c>
      <c r="M27" s="78">
        <f t="shared" si="4"/>
        <v>104.86992385786802</v>
      </c>
      <c r="N27" s="114">
        <v>4420</v>
      </c>
      <c r="O27" s="114">
        <v>4574</v>
      </c>
      <c r="P27" s="78">
        <f t="shared" si="5"/>
        <v>103.4841628959276</v>
      </c>
      <c r="Q27" s="114">
        <v>804</v>
      </c>
      <c r="R27" s="114">
        <v>865</v>
      </c>
      <c r="S27" s="78">
        <f t="shared" si="6"/>
        <v>107.58706467661692</v>
      </c>
      <c r="T27" s="114">
        <v>1080</v>
      </c>
      <c r="U27" s="114">
        <v>1172</v>
      </c>
      <c r="V27" s="79">
        <f t="shared" si="7"/>
        <v>108.51851851851852</v>
      </c>
      <c r="W27" s="110">
        <f t="shared" si="8"/>
        <v>-4504</v>
      </c>
      <c r="X27" s="110">
        <f t="shared" si="13"/>
        <v>-4669</v>
      </c>
      <c r="Y27" s="80" t="s">
        <v>15</v>
      </c>
    </row>
    <row r="28" spans="1:25" ht="11.25" customHeight="1">
      <c r="A28" s="38" t="s">
        <v>23</v>
      </c>
      <c r="B28" s="109">
        <v>208000</v>
      </c>
      <c r="C28" s="108">
        <v>250087</v>
      </c>
      <c r="D28" s="75">
        <f t="shared" si="9"/>
        <v>120.23413461538462</v>
      </c>
      <c r="E28" s="130">
        <v>208000</v>
      </c>
      <c r="F28" s="139">
        <v>236474</v>
      </c>
      <c r="G28" s="76">
        <f t="shared" si="3"/>
        <v>113.68942307692308</v>
      </c>
      <c r="H28" s="111">
        <f>K28</f>
        <v>45057</v>
      </c>
      <c r="I28" s="108">
        <f t="shared" si="14"/>
        <v>44040</v>
      </c>
      <c r="J28" s="75">
        <f t="shared" si="10"/>
        <v>97.7428590452094</v>
      </c>
      <c r="K28" s="113">
        <f t="shared" si="11"/>
        <v>45057</v>
      </c>
      <c r="L28" s="113">
        <f t="shared" si="12"/>
        <v>44040</v>
      </c>
      <c r="M28" s="76">
        <f t="shared" si="4"/>
        <v>97.7428590452094</v>
      </c>
      <c r="N28" s="115">
        <v>20800</v>
      </c>
      <c r="O28" s="115">
        <v>28045</v>
      </c>
      <c r="P28" s="76">
        <f t="shared" si="5"/>
        <v>134.83173076923077</v>
      </c>
      <c r="Q28" s="115">
        <v>9471</v>
      </c>
      <c r="R28" s="115">
        <v>5075</v>
      </c>
      <c r="S28" s="76">
        <f t="shared" si="6"/>
        <v>53.584626755358464</v>
      </c>
      <c r="T28" s="115">
        <v>14786</v>
      </c>
      <c r="U28" s="115">
        <v>10920</v>
      </c>
      <c r="V28" s="75">
        <f t="shared" si="7"/>
        <v>73.85364534018666</v>
      </c>
      <c r="W28" s="115">
        <f t="shared" si="8"/>
        <v>162943</v>
      </c>
      <c r="X28" s="113">
        <f t="shared" si="13"/>
        <v>192434</v>
      </c>
      <c r="Y28" s="77">
        <f>X28*100/W28</f>
        <v>118.09896712347262</v>
      </c>
    </row>
    <row r="29" spans="1:25" ht="11.25" customHeight="1">
      <c r="A29" s="39" t="s">
        <v>24</v>
      </c>
      <c r="B29" s="68"/>
      <c r="C29" s="69"/>
      <c r="D29" s="40"/>
      <c r="E29" s="41"/>
      <c r="F29" s="42"/>
      <c r="G29" s="43"/>
      <c r="H29" s="67"/>
      <c r="I29" s="42"/>
      <c r="J29" s="43"/>
      <c r="K29" s="44"/>
      <c r="L29" s="44"/>
      <c r="M29" s="43"/>
      <c r="N29" s="44"/>
      <c r="O29" s="44"/>
      <c r="P29" s="43"/>
      <c r="Q29" s="44"/>
      <c r="R29" s="44"/>
      <c r="S29" s="43"/>
      <c r="T29" s="44"/>
      <c r="U29" s="44"/>
      <c r="V29" s="43"/>
      <c r="W29" s="44"/>
      <c r="X29" s="44"/>
      <c r="Y29" s="45"/>
    </row>
    <row r="30" spans="1:25" ht="11.25" customHeight="1" thickBot="1">
      <c r="A30" s="46" t="s">
        <v>25</v>
      </c>
      <c r="B30" s="63">
        <f>SUM(B22:B29)</f>
        <v>446960</v>
      </c>
      <c r="C30" s="53">
        <f>SUM(C22:C29)</f>
        <v>477966</v>
      </c>
      <c r="D30" s="50">
        <f>C30*100/B30</f>
        <v>106.93708609271523</v>
      </c>
      <c r="E30" s="47">
        <f>SUM(E22:E29)</f>
        <v>529819</v>
      </c>
      <c r="F30" s="53">
        <f>SUM(F22:F29)</f>
        <v>570964</v>
      </c>
      <c r="G30" s="50">
        <f>F30*100/E30</f>
        <v>107.76585966150704</v>
      </c>
      <c r="H30" s="63">
        <f>SUM(H22:H29)</f>
        <v>329643</v>
      </c>
      <c r="I30" s="53">
        <f>SUM(I22:I29)</f>
        <v>284916</v>
      </c>
      <c r="J30" s="50">
        <f aca="true" t="shared" si="15" ref="J30:J35">I30*100/H30</f>
        <v>86.43168518670198</v>
      </c>
      <c r="K30" s="51">
        <f>SUM(K22:K29)</f>
        <v>387079</v>
      </c>
      <c r="L30" s="51">
        <f>SUM(L22:L29)</f>
        <v>339126</v>
      </c>
      <c r="M30" s="50">
        <f aca="true" t="shared" si="16" ref="M30:M35">L30*100/K30</f>
        <v>87.61157283138584</v>
      </c>
      <c r="N30" s="51">
        <f>SUM(N22:N29)</f>
        <v>64456</v>
      </c>
      <c r="O30" s="51">
        <f>SUM(O22:O29)</f>
        <v>71159</v>
      </c>
      <c r="P30" s="50">
        <f>O30*100/N30</f>
        <v>110.3993421869182</v>
      </c>
      <c r="Q30" s="51">
        <f>SUM(Q22:Q29)</f>
        <v>67167</v>
      </c>
      <c r="R30" s="51">
        <f>SUM(R22:R29)</f>
        <v>54092</v>
      </c>
      <c r="S30" s="50">
        <f>R30*100/Q30</f>
        <v>80.53359536677237</v>
      </c>
      <c r="T30" s="51">
        <f>SUM(T22:T29)</f>
        <v>255456</v>
      </c>
      <c r="U30" s="51">
        <f>SUM(U22:U29)</f>
        <v>213875</v>
      </c>
      <c r="V30" s="50">
        <f>U30*100/T30</f>
        <v>83.72283289490167</v>
      </c>
      <c r="W30" s="51">
        <f aca="true" t="shared" si="17" ref="W30:W35">E30-K30</f>
        <v>142740</v>
      </c>
      <c r="X30" s="51">
        <f>SUM(X22:X29)</f>
        <v>231838</v>
      </c>
      <c r="Y30" s="54">
        <f>X30*100/W30</f>
        <v>162.41978422306292</v>
      </c>
    </row>
    <row r="31" spans="1:25" ht="11.25" customHeight="1">
      <c r="A31" s="36" t="s">
        <v>51</v>
      </c>
      <c r="B31" s="106">
        <v>299317</v>
      </c>
      <c r="C31" s="107">
        <v>356187</v>
      </c>
      <c r="D31" s="79">
        <f>C31*100/B31</f>
        <v>118.9999231583906</v>
      </c>
      <c r="E31" s="129">
        <v>1214360</v>
      </c>
      <c r="F31" s="143">
        <v>1214360</v>
      </c>
      <c r="G31" s="79">
        <f>F31*100/E31</f>
        <v>100</v>
      </c>
      <c r="H31" s="106">
        <v>52400</v>
      </c>
      <c r="I31" s="107">
        <v>47987</v>
      </c>
      <c r="J31" s="79">
        <f t="shared" si="15"/>
        <v>91.57824427480917</v>
      </c>
      <c r="K31" s="110">
        <f aca="true" t="shared" si="18" ref="K31:L35">N31+Q31+T31</f>
        <v>87400</v>
      </c>
      <c r="L31" s="110">
        <f t="shared" si="18"/>
        <v>68863</v>
      </c>
      <c r="M31" s="79">
        <f t="shared" si="16"/>
        <v>78.79061784897026</v>
      </c>
      <c r="N31" s="110">
        <v>0</v>
      </c>
      <c r="O31" s="114">
        <v>0</v>
      </c>
      <c r="P31" s="81" t="s">
        <v>15</v>
      </c>
      <c r="Q31" s="110">
        <v>87400</v>
      </c>
      <c r="R31" s="114">
        <v>68863</v>
      </c>
      <c r="S31" s="79">
        <f>R31*100/Q31</f>
        <v>78.79061784897026</v>
      </c>
      <c r="T31" s="110">
        <v>0</v>
      </c>
      <c r="U31" s="114">
        <v>0</v>
      </c>
      <c r="V31" s="81" t="s">
        <v>15</v>
      </c>
      <c r="W31" s="114">
        <f t="shared" si="17"/>
        <v>1126960</v>
      </c>
      <c r="X31" s="110">
        <f>F31-L31</f>
        <v>1145497</v>
      </c>
      <c r="Y31" s="80">
        <f>X31*100/W31</f>
        <v>101.6448676084333</v>
      </c>
    </row>
    <row r="32" spans="1:25" ht="11.25" customHeight="1">
      <c r="A32" s="36" t="s">
        <v>26</v>
      </c>
      <c r="B32" s="106">
        <v>189538</v>
      </c>
      <c r="C32" s="107">
        <v>188494</v>
      </c>
      <c r="D32" s="79">
        <f>C32*100/B32</f>
        <v>99.44918697042282</v>
      </c>
      <c r="E32" s="129">
        <v>189538</v>
      </c>
      <c r="F32" s="107">
        <v>188494</v>
      </c>
      <c r="G32" s="79">
        <f>F32*100/E32</f>
        <v>99.44918697042282</v>
      </c>
      <c r="H32" s="106">
        <f aca="true" t="shared" si="19" ref="H32:I35">K32</f>
        <v>187120</v>
      </c>
      <c r="I32" s="107">
        <f t="shared" si="19"/>
        <v>189754</v>
      </c>
      <c r="J32" s="79">
        <f t="shared" si="15"/>
        <v>101.40765284309533</v>
      </c>
      <c r="K32" s="110">
        <f t="shared" si="18"/>
        <v>187120</v>
      </c>
      <c r="L32" s="110">
        <f t="shared" si="18"/>
        <v>189754</v>
      </c>
      <c r="M32" s="79">
        <f t="shared" si="16"/>
        <v>101.40765284309533</v>
      </c>
      <c r="N32" s="110">
        <v>9870</v>
      </c>
      <c r="O32" s="110">
        <v>9855</v>
      </c>
      <c r="P32" s="79">
        <f>O32*100/N32</f>
        <v>99.84802431610942</v>
      </c>
      <c r="Q32" s="110">
        <v>0</v>
      </c>
      <c r="R32" s="110">
        <v>5</v>
      </c>
      <c r="S32" s="81" t="s">
        <v>15</v>
      </c>
      <c r="T32" s="110">
        <v>177250</v>
      </c>
      <c r="U32" s="110">
        <v>179894</v>
      </c>
      <c r="V32" s="79">
        <f>U32*100/T32</f>
        <v>101.4916784203103</v>
      </c>
      <c r="W32" s="114">
        <f t="shared" si="17"/>
        <v>2418</v>
      </c>
      <c r="X32" s="110">
        <f>F32-L32</f>
        <v>-1260</v>
      </c>
      <c r="Y32" s="80" t="s">
        <v>15</v>
      </c>
    </row>
    <row r="33" spans="1:25" ht="11.25" customHeight="1">
      <c r="A33" s="36" t="s">
        <v>27</v>
      </c>
      <c r="B33" s="106">
        <v>5000</v>
      </c>
      <c r="C33" s="107">
        <v>8150</v>
      </c>
      <c r="D33" s="79">
        <f>C33*100/B33</f>
        <v>163</v>
      </c>
      <c r="E33" s="129">
        <v>5000</v>
      </c>
      <c r="F33" s="107">
        <v>8150</v>
      </c>
      <c r="G33" s="79">
        <f>F33*100/E33</f>
        <v>163</v>
      </c>
      <c r="H33" s="106">
        <f t="shared" si="19"/>
        <v>23800</v>
      </c>
      <c r="I33" s="107">
        <f t="shared" si="19"/>
        <v>19150</v>
      </c>
      <c r="J33" s="79">
        <f t="shared" si="15"/>
        <v>80.46218487394958</v>
      </c>
      <c r="K33" s="110">
        <f t="shared" si="18"/>
        <v>23800</v>
      </c>
      <c r="L33" s="110">
        <f t="shared" si="18"/>
        <v>19150</v>
      </c>
      <c r="M33" s="79">
        <f t="shared" si="16"/>
        <v>80.46218487394958</v>
      </c>
      <c r="N33" s="110">
        <v>0</v>
      </c>
      <c r="O33" s="110">
        <v>0</v>
      </c>
      <c r="P33" s="81" t="s">
        <v>15</v>
      </c>
      <c r="Q33" s="110">
        <v>0</v>
      </c>
      <c r="R33" s="110">
        <v>0</v>
      </c>
      <c r="S33" s="81" t="s">
        <v>15</v>
      </c>
      <c r="T33" s="110">
        <v>23800</v>
      </c>
      <c r="U33" s="110">
        <v>19150</v>
      </c>
      <c r="V33" s="79">
        <f>U33*100/T33</f>
        <v>80.46218487394958</v>
      </c>
      <c r="W33" s="114">
        <f t="shared" si="17"/>
        <v>-18800</v>
      </c>
      <c r="X33" s="110">
        <f>F33-L33</f>
        <v>-11000</v>
      </c>
      <c r="Y33" s="80" t="s">
        <v>15</v>
      </c>
    </row>
    <row r="34" spans="1:25" ht="11.25" customHeight="1">
      <c r="A34" s="37" t="s">
        <v>28</v>
      </c>
      <c r="B34" s="112">
        <v>1200</v>
      </c>
      <c r="C34" s="122">
        <v>517</v>
      </c>
      <c r="D34" s="78">
        <f>C34*100/B34</f>
        <v>43.083333333333336</v>
      </c>
      <c r="E34" s="131">
        <v>1200</v>
      </c>
      <c r="F34" s="122">
        <v>517</v>
      </c>
      <c r="G34" s="78">
        <f>F34*100/E34</f>
        <v>43.083333333333336</v>
      </c>
      <c r="H34" s="112">
        <f t="shared" si="19"/>
        <v>1190</v>
      </c>
      <c r="I34" s="122">
        <f t="shared" si="19"/>
        <v>138</v>
      </c>
      <c r="J34" s="78">
        <f t="shared" si="15"/>
        <v>11.596638655462185</v>
      </c>
      <c r="K34" s="116">
        <f t="shared" si="18"/>
        <v>1190</v>
      </c>
      <c r="L34" s="116">
        <f t="shared" si="18"/>
        <v>138</v>
      </c>
      <c r="M34" s="78">
        <f t="shared" si="16"/>
        <v>11.596638655462185</v>
      </c>
      <c r="N34" s="116">
        <v>0</v>
      </c>
      <c r="O34" s="116">
        <v>0</v>
      </c>
      <c r="P34" s="82" t="s">
        <v>15</v>
      </c>
      <c r="Q34" s="116">
        <v>1190</v>
      </c>
      <c r="R34" s="116">
        <v>138</v>
      </c>
      <c r="S34" s="78">
        <f>R34*100/Q34</f>
        <v>11.596638655462185</v>
      </c>
      <c r="T34" s="116">
        <v>0</v>
      </c>
      <c r="U34" s="116">
        <v>0</v>
      </c>
      <c r="V34" s="82" t="s">
        <v>15</v>
      </c>
      <c r="W34" s="120">
        <f t="shared" si="17"/>
        <v>10</v>
      </c>
      <c r="X34" s="116">
        <f>F34-L34</f>
        <v>379</v>
      </c>
      <c r="Y34" s="83">
        <f>X34*100/W34</f>
        <v>3790</v>
      </c>
    </row>
    <row r="35" spans="1:25" ht="11.25" customHeight="1" thickBot="1">
      <c r="A35" s="37" t="s">
        <v>68</v>
      </c>
      <c r="B35" s="67">
        <v>0</v>
      </c>
      <c r="C35" s="42">
        <v>0</v>
      </c>
      <c r="D35" s="74" t="s">
        <v>15</v>
      </c>
      <c r="E35" s="124">
        <v>0</v>
      </c>
      <c r="F35" s="44">
        <v>0</v>
      </c>
      <c r="G35" s="74" t="s">
        <v>15</v>
      </c>
      <c r="H35" s="112">
        <f>K35</f>
        <v>5000</v>
      </c>
      <c r="I35" s="42">
        <f t="shared" si="19"/>
        <v>4602</v>
      </c>
      <c r="J35" s="78">
        <f t="shared" si="15"/>
        <v>92.04</v>
      </c>
      <c r="K35" s="116">
        <f t="shared" si="18"/>
        <v>5000</v>
      </c>
      <c r="L35" s="44">
        <f t="shared" si="18"/>
        <v>4602</v>
      </c>
      <c r="M35" s="78">
        <f t="shared" si="16"/>
        <v>92.04</v>
      </c>
      <c r="N35" s="44">
        <v>0</v>
      </c>
      <c r="O35" s="44">
        <v>0</v>
      </c>
      <c r="P35" s="82" t="s">
        <v>15</v>
      </c>
      <c r="Q35" s="44">
        <v>5000</v>
      </c>
      <c r="R35" s="44">
        <v>4602</v>
      </c>
      <c r="S35" s="78">
        <f>R35*100/Q35</f>
        <v>92.04</v>
      </c>
      <c r="T35" s="44">
        <v>0</v>
      </c>
      <c r="U35" s="44">
        <v>0</v>
      </c>
      <c r="V35" s="82" t="s">
        <v>15</v>
      </c>
      <c r="W35" s="120">
        <f t="shared" si="17"/>
        <v>-5000</v>
      </c>
      <c r="X35" s="44">
        <f>F35-L35</f>
        <v>-4602</v>
      </c>
      <c r="Y35" s="83" t="s">
        <v>15</v>
      </c>
    </row>
    <row r="36" spans="1:25" ht="11.25" customHeight="1">
      <c r="A36" s="55" t="s">
        <v>53</v>
      </c>
      <c r="B36" s="66"/>
      <c r="C36" s="90"/>
      <c r="D36" s="93"/>
      <c r="E36" s="56"/>
      <c r="F36" s="56"/>
      <c r="G36" s="86"/>
      <c r="H36" s="70"/>
      <c r="I36" s="92"/>
      <c r="J36" s="86"/>
      <c r="K36" s="56"/>
      <c r="L36" s="56"/>
      <c r="M36" s="86"/>
      <c r="N36" s="56"/>
      <c r="O36" s="56"/>
      <c r="P36" s="86"/>
      <c r="Q36" s="56"/>
      <c r="R36" s="56"/>
      <c r="S36" s="86"/>
      <c r="T36" s="56"/>
      <c r="U36" s="56"/>
      <c r="V36" s="86"/>
      <c r="W36" s="57"/>
      <c r="X36" s="56"/>
      <c r="Y36" s="91"/>
    </row>
    <row r="37" spans="1:25" ht="11.25" customHeight="1" thickBot="1">
      <c r="A37" s="30" t="s">
        <v>72</v>
      </c>
      <c r="B37" s="63">
        <v>0</v>
      </c>
      <c r="C37" s="53">
        <v>70438</v>
      </c>
      <c r="D37" s="87" t="s">
        <v>15</v>
      </c>
      <c r="E37" s="51">
        <v>0</v>
      </c>
      <c r="F37" s="51">
        <v>70438</v>
      </c>
      <c r="G37" s="87" t="s">
        <v>15</v>
      </c>
      <c r="H37" s="132">
        <v>0</v>
      </c>
      <c r="I37" s="138">
        <f>L37</f>
        <v>3</v>
      </c>
      <c r="J37" s="87" t="s">
        <v>15</v>
      </c>
      <c r="K37" s="51">
        <f>N37+Q37+T37</f>
        <v>0</v>
      </c>
      <c r="L37" s="51">
        <f>O37+R37+U37</f>
        <v>3</v>
      </c>
      <c r="M37" s="87" t="s">
        <v>15</v>
      </c>
      <c r="N37" s="51">
        <v>0</v>
      </c>
      <c r="O37" s="51">
        <v>0</v>
      </c>
      <c r="P37" s="87" t="s">
        <v>15</v>
      </c>
      <c r="Q37" s="51">
        <v>0</v>
      </c>
      <c r="R37" s="51">
        <v>3</v>
      </c>
      <c r="S37" s="87" t="s">
        <v>15</v>
      </c>
      <c r="T37" s="51">
        <v>0</v>
      </c>
      <c r="U37" s="51">
        <v>0</v>
      </c>
      <c r="V37" s="87" t="s">
        <v>15</v>
      </c>
      <c r="W37" s="121">
        <f>E37-K37</f>
        <v>0</v>
      </c>
      <c r="X37" s="51">
        <f>F37-L37</f>
        <v>70435</v>
      </c>
      <c r="Y37" s="54" t="s">
        <v>15</v>
      </c>
    </row>
    <row r="38" spans="1:25" ht="11.25" customHeight="1">
      <c r="A38" s="2"/>
      <c r="B38" s="2"/>
      <c r="C38" s="2"/>
      <c r="D38" s="2"/>
      <c r="E38" s="2"/>
      <c r="F38" s="2"/>
      <c r="G38" s="3"/>
      <c r="H38" s="3"/>
      <c r="I38" s="3"/>
      <c r="J38" s="3"/>
      <c r="K38" s="2"/>
      <c r="L38" s="2"/>
      <c r="M38" s="3"/>
      <c r="N38" s="2"/>
      <c r="O38" s="2"/>
      <c r="P38" s="3"/>
      <c r="Q38" s="2"/>
      <c r="R38" s="2"/>
      <c r="S38" s="3"/>
      <c r="T38" s="2"/>
      <c r="U38" s="2"/>
      <c r="V38" s="3"/>
      <c r="W38" s="4"/>
      <c r="X38" s="2"/>
      <c r="Y38" s="3"/>
    </row>
    <row r="39" spans="1:25" ht="11.25" customHeight="1">
      <c r="A39" s="2"/>
      <c r="B39" s="2"/>
      <c r="C39" s="2"/>
      <c r="D39" s="2"/>
      <c r="E39" s="2"/>
      <c r="F39" s="2"/>
      <c r="G39" s="3"/>
      <c r="H39" s="3"/>
      <c r="I39" s="3"/>
      <c r="J39" s="3"/>
      <c r="K39" s="2"/>
      <c r="L39" s="2"/>
      <c r="M39" s="3"/>
      <c r="N39" s="2"/>
      <c r="O39" s="2"/>
      <c r="P39" s="3"/>
      <c r="Q39" s="2"/>
      <c r="R39" s="2"/>
      <c r="S39" s="3"/>
      <c r="T39" s="2"/>
      <c r="U39" s="2"/>
      <c r="V39" s="3"/>
      <c r="W39" s="4"/>
      <c r="X39" s="2"/>
      <c r="Y39" s="3"/>
    </row>
    <row r="40" spans="1:25" ht="11.25" customHeight="1">
      <c r="A40" s="2"/>
      <c r="B40" s="2"/>
      <c r="C40" s="2"/>
      <c r="D40" s="2"/>
      <c r="E40" s="2"/>
      <c r="F40" s="2"/>
      <c r="G40" s="3"/>
      <c r="H40" s="3"/>
      <c r="I40" s="3"/>
      <c r="J40" s="3"/>
      <c r="K40" s="2"/>
      <c r="L40" s="2"/>
      <c r="M40" s="3"/>
      <c r="N40" s="2"/>
      <c r="O40" s="2"/>
      <c r="P40" s="3"/>
      <c r="Q40" s="2"/>
      <c r="R40" s="2"/>
      <c r="S40" s="3"/>
      <c r="T40" s="2"/>
      <c r="U40" s="2"/>
      <c r="V40" s="3"/>
      <c r="W40" s="4"/>
      <c r="X40" s="2"/>
      <c r="Y40" s="3"/>
    </row>
    <row r="41" spans="1:25" ht="11.25" customHeight="1">
      <c r="A41" s="2"/>
      <c r="B41" s="2"/>
      <c r="C41" s="2"/>
      <c r="D41" s="2"/>
      <c r="E41" s="2"/>
      <c r="F41" s="2"/>
      <c r="G41" s="3"/>
      <c r="H41" s="3"/>
      <c r="I41" s="3"/>
      <c r="J41" s="3"/>
      <c r="K41" s="2"/>
      <c r="L41" s="2"/>
      <c r="M41" s="3"/>
      <c r="N41" s="2"/>
      <c r="O41" s="2"/>
      <c r="P41" s="3"/>
      <c r="Q41" s="2"/>
      <c r="R41" s="2"/>
      <c r="S41" s="3"/>
      <c r="T41" s="2"/>
      <c r="U41" s="2"/>
      <c r="V41" s="3"/>
      <c r="W41" s="4"/>
      <c r="X41" s="2"/>
      <c r="Y41" s="3"/>
    </row>
    <row r="42" spans="1:25" ht="11.25" customHeight="1">
      <c r="A42" s="2"/>
      <c r="B42" s="2"/>
      <c r="C42" s="2"/>
      <c r="D42" s="2"/>
      <c r="E42" s="2"/>
      <c r="F42" s="2"/>
      <c r="G42" s="3"/>
      <c r="H42" s="3"/>
      <c r="I42" s="3"/>
      <c r="J42" s="3"/>
      <c r="K42" s="2"/>
      <c r="L42" s="2"/>
      <c r="M42" s="3"/>
      <c r="N42" s="2"/>
      <c r="O42" s="2"/>
      <c r="P42" s="3"/>
      <c r="Q42" s="2"/>
      <c r="R42" s="2"/>
      <c r="S42" s="3"/>
      <c r="T42" s="2"/>
      <c r="U42" s="2"/>
      <c r="V42" s="3"/>
      <c r="W42" s="4"/>
      <c r="X42" s="2"/>
      <c r="Y42" s="3"/>
    </row>
    <row r="43" spans="1:25" ht="11.25" customHeight="1">
      <c r="A43" s="2"/>
      <c r="B43" s="2"/>
      <c r="C43" s="2"/>
      <c r="D43" s="2"/>
      <c r="E43" s="2"/>
      <c r="F43" s="2"/>
      <c r="G43" s="3"/>
      <c r="H43" s="3"/>
      <c r="I43" s="3"/>
      <c r="J43" s="3"/>
      <c r="K43" s="2"/>
      <c r="L43" s="2"/>
      <c r="M43" s="3"/>
      <c r="N43" s="2"/>
      <c r="O43" s="2"/>
      <c r="P43" s="3"/>
      <c r="Q43" s="2"/>
      <c r="R43" s="2"/>
      <c r="S43" s="3"/>
      <c r="T43" s="2"/>
      <c r="U43" s="2"/>
      <c r="V43" s="3"/>
      <c r="W43" s="4"/>
      <c r="X43" s="2"/>
      <c r="Y43" s="3"/>
    </row>
    <row r="44" spans="1:25" ht="11.25" customHeight="1">
      <c r="A44" s="2"/>
      <c r="B44" s="2"/>
      <c r="C44" s="2"/>
      <c r="D44" s="2"/>
      <c r="E44" s="2"/>
      <c r="F44" s="2"/>
      <c r="G44" s="3"/>
      <c r="H44" s="3"/>
      <c r="I44" s="3"/>
      <c r="J44" s="3"/>
      <c r="K44" s="2"/>
      <c r="L44" s="2"/>
      <c r="M44" s="3"/>
      <c r="N44" s="2"/>
      <c r="O44" s="2"/>
      <c r="P44" s="3"/>
      <c r="Q44" s="2"/>
      <c r="R44" s="2"/>
      <c r="S44" s="3"/>
      <c r="T44" s="2"/>
      <c r="U44" s="2"/>
      <c r="V44" s="3"/>
      <c r="W44" s="4"/>
      <c r="X44" s="2"/>
      <c r="Y44" s="3"/>
    </row>
    <row r="45" spans="1:25" ht="11.25" customHeight="1">
      <c r="A45" s="2"/>
      <c r="B45" s="2"/>
      <c r="C45" s="2"/>
      <c r="D45" s="2"/>
      <c r="E45" s="2"/>
      <c r="F45" s="2"/>
      <c r="G45" s="3"/>
      <c r="H45" s="3"/>
      <c r="I45" s="3"/>
      <c r="J45" s="3"/>
      <c r="K45" s="2"/>
      <c r="L45" s="2"/>
      <c r="M45" s="3"/>
      <c r="N45" s="2"/>
      <c r="O45" s="2"/>
      <c r="P45" s="3"/>
      <c r="Q45" s="2"/>
      <c r="R45" s="2"/>
      <c r="S45" s="3"/>
      <c r="T45" s="2"/>
      <c r="U45" s="2"/>
      <c r="V45" s="3"/>
      <c r="W45" s="4"/>
      <c r="X45" s="2"/>
      <c r="Y45" s="3"/>
    </row>
    <row r="46" spans="1:25" ht="11.25" customHeight="1">
      <c r="A46" s="2"/>
      <c r="B46" s="2"/>
      <c r="C46" s="2"/>
      <c r="D46" s="2"/>
      <c r="E46" s="2"/>
      <c r="F46" s="2"/>
      <c r="G46" s="3"/>
      <c r="H46" s="3"/>
      <c r="I46" s="3"/>
      <c r="J46" s="3"/>
      <c r="K46" s="2"/>
      <c r="L46" s="2"/>
      <c r="M46" s="3"/>
      <c r="N46" s="2"/>
      <c r="O46" s="2"/>
      <c r="P46" s="3"/>
      <c r="Q46" s="2"/>
      <c r="R46" s="2"/>
      <c r="S46" s="3"/>
      <c r="T46" s="2"/>
      <c r="U46" s="2"/>
      <c r="V46" s="3"/>
      <c r="W46" s="4"/>
      <c r="X46" s="2"/>
      <c r="Y46" s="3"/>
    </row>
    <row r="47" spans="1:25" ht="11.25" customHeight="1">
      <c r="A47" s="2"/>
      <c r="B47" s="2"/>
      <c r="C47" s="2"/>
      <c r="D47" s="2"/>
      <c r="E47" s="2"/>
      <c r="F47" s="2"/>
      <c r="G47" s="3"/>
      <c r="H47" s="3"/>
      <c r="I47" s="3"/>
      <c r="J47" s="3"/>
      <c r="K47" s="2"/>
      <c r="L47" s="2"/>
      <c r="M47" s="3"/>
      <c r="N47" s="2"/>
      <c r="O47" s="2"/>
      <c r="P47" s="3"/>
      <c r="Q47" s="2"/>
      <c r="R47" s="2"/>
      <c r="S47" s="3"/>
      <c r="T47" s="2"/>
      <c r="U47" s="2"/>
      <c r="V47" s="3"/>
      <c r="W47" s="4"/>
      <c r="X47" s="2"/>
      <c r="Y47" s="3"/>
    </row>
    <row r="48" spans="1:25" ht="11.25" customHeight="1">
      <c r="A48" s="2"/>
      <c r="B48" s="2"/>
      <c r="C48" s="2"/>
      <c r="D48" s="2"/>
      <c r="E48" s="2"/>
      <c r="F48" s="2"/>
      <c r="G48" s="3"/>
      <c r="H48" s="3"/>
      <c r="I48" s="3"/>
      <c r="J48" s="3"/>
      <c r="K48" s="2"/>
      <c r="L48" s="2"/>
      <c r="M48" s="3"/>
      <c r="N48" s="2"/>
      <c r="O48" s="2"/>
      <c r="P48" s="3"/>
      <c r="Q48" s="2"/>
      <c r="R48" s="2"/>
      <c r="S48" s="3"/>
      <c r="T48" s="2"/>
      <c r="U48" s="2"/>
      <c r="V48" s="3"/>
      <c r="W48" s="4"/>
      <c r="X48" s="2"/>
      <c r="Y48" s="3"/>
    </row>
    <row r="49" spans="1:25" ht="11.25" customHeight="1">
      <c r="A49" s="2"/>
      <c r="B49" s="2"/>
      <c r="C49" s="2"/>
      <c r="D49" s="2"/>
      <c r="E49" s="2"/>
      <c r="F49" s="2"/>
      <c r="G49" s="3"/>
      <c r="H49" s="3"/>
      <c r="I49" s="3"/>
      <c r="J49" s="3"/>
      <c r="K49" s="2"/>
      <c r="L49" s="2"/>
      <c r="M49" s="3"/>
      <c r="N49" s="2"/>
      <c r="O49" s="2"/>
      <c r="P49" s="3"/>
      <c r="Q49" s="2"/>
      <c r="R49" s="2"/>
      <c r="S49" s="3"/>
      <c r="T49" s="2"/>
      <c r="U49" s="2"/>
      <c r="V49" s="3"/>
      <c r="W49" s="4"/>
      <c r="X49" s="2"/>
      <c r="Y49" s="3"/>
    </row>
    <row r="50" spans="1:25" ht="11.25" customHeight="1">
      <c r="A50" s="2"/>
      <c r="B50" s="2"/>
      <c r="C50" s="2"/>
      <c r="D50" s="2"/>
      <c r="E50" s="2"/>
      <c r="F50" s="2"/>
      <c r="G50" s="3"/>
      <c r="H50" s="3"/>
      <c r="I50" s="3"/>
      <c r="J50" s="3"/>
      <c r="K50" s="2"/>
      <c r="L50" s="2"/>
      <c r="M50" s="3"/>
      <c r="N50" s="2"/>
      <c r="O50" s="2"/>
      <c r="P50" s="3"/>
      <c r="Q50" s="2"/>
      <c r="R50" s="2"/>
      <c r="S50" s="3"/>
      <c r="T50" s="2"/>
      <c r="U50" s="2"/>
      <c r="V50" s="3"/>
      <c r="W50" s="4"/>
      <c r="X50" s="2"/>
      <c r="Y50" s="3"/>
    </row>
    <row r="51" spans="1:25" ht="11.25" customHeight="1">
      <c r="A51" s="2"/>
      <c r="B51" s="2"/>
      <c r="C51" s="2"/>
      <c r="D51" s="2"/>
      <c r="E51" s="2"/>
      <c r="F51" s="2"/>
      <c r="G51" s="3"/>
      <c r="H51" s="3"/>
      <c r="I51" s="3"/>
      <c r="J51" s="3"/>
      <c r="K51" s="2"/>
      <c r="L51" s="2"/>
      <c r="M51" s="3"/>
      <c r="N51" s="2"/>
      <c r="O51" s="2"/>
      <c r="P51" s="3"/>
      <c r="Q51" s="2"/>
      <c r="R51" s="2"/>
      <c r="S51" s="3"/>
      <c r="T51" s="2"/>
      <c r="U51" s="2"/>
      <c r="V51" s="3"/>
      <c r="W51" s="4"/>
      <c r="X51" s="2"/>
      <c r="Y51" s="3"/>
    </row>
    <row r="52" spans="1:25" ht="11.25" customHeight="1">
      <c r="A52" s="2"/>
      <c r="B52" s="2"/>
      <c r="C52" s="2"/>
      <c r="D52" s="2"/>
      <c r="E52" s="2"/>
      <c r="F52" s="2"/>
      <c r="G52" s="3"/>
      <c r="H52" s="3"/>
      <c r="I52" s="3"/>
      <c r="J52" s="3"/>
      <c r="K52" s="2"/>
      <c r="L52" s="2"/>
      <c r="M52" s="3"/>
      <c r="N52" s="2"/>
      <c r="O52" s="2"/>
      <c r="P52" s="3"/>
      <c r="Q52" s="2"/>
      <c r="R52" s="2"/>
      <c r="S52" s="3"/>
      <c r="T52" s="2"/>
      <c r="U52" s="2"/>
      <c r="V52" s="3"/>
      <c r="W52" s="4"/>
      <c r="X52" s="2"/>
      <c r="Y52" s="3"/>
    </row>
    <row r="53" spans="1:25" ht="11.25" customHeight="1">
      <c r="A53" s="2"/>
      <c r="B53" s="2"/>
      <c r="C53" s="2"/>
      <c r="D53" s="2"/>
      <c r="E53" s="2"/>
      <c r="F53" s="2"/>
      <c r="G53" s="3"/>
      <c r="H53" s="3"/>
      <c r="I53" s="3"/>
      <c r="J53" s="3"/>
      <c r="K53" s="2"/>
      <c r="L53" s="2"/>
      <c r="M53" s="3"/>
      <c r="N53" s="2"/>
      <c r="O53" s="2"/>
      <c r="P53" s="3"/>
      <c r="Q53" s="2"/>
      <c r="R53" s="2"/>
      <c r="S53" s="3"/>
      <c r="T53" s="2"/>
      <c r="U53" s="2"/>
      <c r="V53" s="3"/>
      <c r="W53" s="4"/>
      <c r="X53" s="2"/>
      <c r="Y53" s="3"/>
    </row>
    <row r="54" spans="1:25" ht="11.25" customHeight="1">
      <c r="A54" s="2"/>
      <c r="B54" s="2"/>
      <c r="C54" s="2"/>
      <c r="D54" s="2"/>
      <c r="E54" s="2"/>
      <c r="F54" s="2"/>
      <c r="G54" s="3"/>
      <c r="H54" s="3"/>
      <c r="I54" s="3"/>
      <c r="J54" s="3"/>
      <c r="K54" s="2"/>
      <c r="L54" s="2"/>
      <c r="M54" s="3"/>
      <c r="N54" s="2"/>
      <c r="O54" s="2"/>
      <c r="P54" s="3"/>
      <c r="Q54" s="2"/>
      <c r="R54" s="2"/>
      <c r="S54" s="3"/>
      <c r="T54" s="2"/>
      <c r="U54" s="2"/>
      <c r="V54" s="3"/>
      <c r="W54" s="4"/>
      <c r="X54" s="2"/>
      <c r="Y54" s="3"/>
    </row>
    <row r="55" spans="1:25" ht="11.25" customHeight="1">
      <c r="A55" s="2"/>
      <c r="B55" s="2"/>
      <c r="C55" s="2"/>
      <c r="D55" s="2"/>
      <c r="E55" s="2"/>
      <c r="F55" s="2"/>
      <c r="G55" s="3"/>
      <c r="H55" s="3"/>
      <c r="I55" s="3"/>
      <c r="J55" s="3"/>
      <c r="K55" s="2"/>
      <c r="L55" s="2"/>
      <c r="M55" s="3"/>
      <c r="N55" s="2"/>
      <c r="O55" s="2"/>
      <c r="P55" s="3"/>
      <c r="Q55" s="2"/>
      <c r="R55" s="2"/>
      <c r="S55" s="3"/>
      <c r="T55" s="2"/>
      <c r="U55" s="2"/>
      <c r="V55" s="3"/>
      <c r="W55" s="4"/>
      <c r="X55" s="2"/>
      <c r="Y55" s="3"/>
    </row>
    <row r="56" spans="1:25" ht="11.25" customHeight="1">
      <c r="A56" s="2"/>
      <c r="B56" s="2"/>
      <c r="C56" s="2"/>
      <c r="D56" s="2"/>
      <c r="E56" s="2"/>
      <c r="F56" s="2"/>
      <c r="G56" s="3"/>
      <c r="H56" s="3"/>
      <c r="I56" s="3"/>
      <c r="J56" s="3"/>
      <c r="K56" s="2"/>
      <c r="L56" s="2"/>
      <c r="M56" s="3"/>
      <c r="N56" s="2"/>
      <c r="O56" s="2"/>
      <c r="P56" s="3"/>
      <c r="Q56" s="2"/>
      <c r="R56" s="2"/>
      <c r="S56" s="3"/>
      <c r="T56" s="2"/>
      <c r="U56" s="2"/>
      <c r="V56" s="3"/>
      <c r="W56" s="4"/>
      <c r="X56" s="2"/>
      <c r="Y56" s="3"/>
    </row>
    <row r="57" spans="1:25" ht="11.25" customHeight="1">
      <c r="A57" s="2"/>
      <c r="B57" s="2"/>
      <c r="C57" s="2"/>
      <c r="D57" s="2"/>
      <c r="E57" s="2"/>
      <c r="F57" s="2"/>
      <c r="G57" s="3"/>
      <c r="H57" s="3"/>
      <c r="I57" s="3"/>
      <c r="J57" s="3"/>
      <c r="K57" s="2"/>
      <c r="L57" s="2"/>
      <c r="M57" s="3"/>
      <c r="N57" s="2"/>
      <c r="O57" s="2"/>
      <c r="P57" s="3"/>
      <c r="Q57" s="2"/>
      <c r="R57" s="2"/>
      <c r="S57" s="3"/>
      <c r="T57" s="2"/>
      <c r="U57" s="2"/>
      <c r="V57" s="3"/>
      <c r="W57" s="4"/>
      <c r="X57" s="2"/>
      <c r="Y57" s="3"/>
    </row>
    <row r="58" spans="1:25" ht="11.25" customHeight="1">
      <c r="A58" s="2"/>
      <c r="B58" s="2"/>
      <c r="C58" s="2"/>
      <c r="D58" s="2"/>
      <c r="E58" s="2"/>
      <c r="F58" s="2"/>
      <c r="G58" s="3"/>
      <c r="H58" s="3"/>
      <c r="I58" s="3"/>
      <c r="J58" s="3"/>
      <c r="K58" s="2"/>
      <c r="L58" s="2"/>
      <c r="M58" s="3"/>
      <c r="N58" s="2"/>
      <c r="O58" s="2"/>
      <c r="P58" s="3"/>
      <c r="Q58" s="2"/>
      <c r="R58" s="2"/>
      <c r="S58" s="3"/>
      <c r="T58" s="2"/>
      <c r="U58" s="2"/>
      <c r="V58" s="3"/>
      <c r="W58" s="4"/>
      <c r="X58" s="2"/>
      <c r="Y58" s="3"/>
    </row>
    <row r="59" spans="1:25" ht="11.25" customHeight="1">
      <c r="A59" s="1"/>
      <c r="B59" s="1"/>
      <c r="C59" s="1"/>
      <c r="D59" s="1"/>
      <c r="E59" s="2"/>
      <c r="F59" s="2"/>
      <c r="G59" s="3"/>
      <c r="H59" s="3"/>
      <c r="I59" s="3"/>
      <c r="J59" s="3"/>
      <c r="K59" s="2"/>
      <c r="L59" s="2"/>
      <c r="M59" s="3"/>
      <c r="N59" s="2"/>
      <c r="O59" s="2"/>
      <c r="P59" s="3"/>
      <c r="Q59" s="2"/>
      <c r="R59" s="2"/>
      <c r="S59" s="3"/>
      <c r="T59" s="2"/>
      <c r="U59" s="2"/>
      <c r="V59" s="3"/>
      <c r="W59" s="4"/>
      <c r="X59" s="2"/>
      <c r="Y59" s="3"/>
    </row>
    <row r="60" spans="1:25" ht="12" customHeight="1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Y60" s="9" t="s">
        <v>0</v>
      </c>
    </row>
    <row r="61" spans="1:25" ht="12" customHeight="1">
      <c r="A61" s="12" t="s">
        <v>29</v>
      </c>
      <c r="B61" s="149" t="s">
        <v>60</v>
      </c>
      <c r="C61" s="150"/>
      <c r="D61" s="151"/>
      <c r="E61" s="149" t="s">
        <v>2</v>
      </c>
      <c r="F61" s="150"/>
      <c r="G61" s="151"/>
      <c r="H61" s="13" t="s">
        <v>61</v>
      </c>
      <c r="I61" s="13"/>
      <c r="J61" s="14"/>
      <c r="K61" s="13" t="s">
        <v>3</v>
      </c>
      <c r="L61" s="13"/>
      <c r="M61" s="14"/>
      <c r="N61" s="15" t="s">
        <v>4</v>
      </c>
      <c r="O61" s="15"/>
      <c r="P61" s="15"/>
      <c r="Q61" s="15"/>
      <c r="R61" s="15"/>
      <c r="S61" s="15"/>
      <c r="T61" s="15"/>
      <c r="U61" s="15"/>
      <c r="V61" s="16"/>
      <c r="W61" s="13" t="s">
        <v>5</v>
      </c>
      <c r="X61" s="13"/>
      <c r="Y61" s="17"/>
    </row>
    <row r="62" spans="1:25" ht="12" customHeight="1">
      <c r="A62" s="18"/>
      <c r="B62" s="19"/>
      <c r="C62" s="20"/>
      <c r="D62" s="21"/>
      <c r="E62" s="20"/>
      <c r="F62" s="20"/>
      <c r="G62" s="21"/>
      <c r="H62" s="20"/>
      <c r="I62" s="20"/>
      <c r="J62" s="21"/>
      <c r="K62" s="20"/>
      <c r="L62" s="20"/>
      <c r="M62" s="21"/>
      <c r="N62" s="22" t="s">
        <v>6</v>
      </c>
      <c r="O62" s="22"/>
      <c r="P62" s="23"/>
      <c r="Q62" s="22" t="s">
        <v>7</v>
      </c>
      <c r="R62" s="22"/>
      <c r="S62" s="23"/>
      <c r="T62" s="22" t="s">
        <v>8</v>
      </c>
      <c r="U62" s="22"/>
      <c r="V62" s="23"/>
      <c r="W62" s="20"/>
      <c r="X62" s="20"/>
      <c r="Y62" s="24"/>
    </row>
    <row r="63" spans="1:25" ht="12" customHeight="1">
      <c r="A63" s="18"/>
      <c r="B63" s="60" t="s">
        <v>9</v>
      </c>
      <c r="C63" s="61" t="s">
        <v>10</v>
      </c>
      <c r="D63" s="27" t="s">
        <v>30</v>
      </c>
      <c r="E63" s="25" t="s">
        <v>9</v>
      </c>
      <c r="F63" s="26" t="s">
        <v>10</v>
      </c>
      <c r="G63" s="27" t="s">
        <v>30</v>
      </c>
      <c r="H63" s="60" t="s">
        <v>9</v>
      </c>
      <c r="I63" s="61" t="s">
        <v>10</v>
      </c>
      <c r="J63" s="27" t="s">
        <v>30</v>
      </c>
      <c r="K63" s="28" t="s">
        <v>9</v>
      </c>
      <c r="L63" s="28" t="s">
        <v>10</v>
      </c>
      <c r="M63" s="27" t="s">
        <v>11</v>
      </c>
      <c r="N63" s="28" t="s">
        <v>9</v>
      </c>
      <c r="O63" s="28" t="s">
        <v>10</v>
      </c>
      <c r="P63" s="27" t="s">
        <v>11</v>
      </c>
      <c r="Q63" s="28" t="s">
        <v>9</v>
      </c>
      <c r="R63" s="28" t="s">
        <v>10</v>
      </c>
      <c r="S63" s="27" t="s">
        <v>11</v>
      </c>
      <c r="T63" s="28" t="s">
        <v>9</v>
      </c>
      <c r="U63" s="28" t="s">
        <v>10</v>
      </c>
      <c r="V63" s="27" t="s">
        <v>11</v>
      </c>
      <c r="W63" s="28" t="s">
        <v>9</v>
      </c>
      <c r="X63" s="28" t="s">
        <v>10</v>
      </c>
      <c r="Y63" s="29" t="s">
        <v>11</v>
      </c>
    </row>
    <row r="64" spans="1:25" ht="12" customHeight="1" thickBot="1">
      <c r="A64" s="30"/>
      <c r="B64" s="62"/>
      <c r="C64" s="32" t="s">
        <v>77</v>
      </c>
      <c r="D64" s="33" t="s">
        <v>13</v>
      </c>
      <c r="E64" s="31"/>
      <c r="F64" s="32" t="s">
        <v>77</v>
      </c>
      <c r="G64" s="33" t="s">
        <v>13</v>
      </c>
      <c r="H64" s="62"/>
      <c r="I64" s="32" t="s">
        <v>77</v>
      </c>
      <c r="J64" s="33" t="s">
        <v>13</v>
      </c>
      <c r="K64" s="34"/>
      <c r="L64" s="32" t="s">
        <v>77</v>
      </c>
      <c r="M64" s="33" t="s">
        <v>13</v>
      </c>
      <c r="N64" s="34"/>
      <c r="O64" s="32" t="s">
        <v>77</v>
      </c>
      <c r="P64" s="33" t="s">
        <v>13</v>
      </c>
      <c r="Q64" s="34"/>
      <c r="R64" s="32" t="s">
        <v>77</v>
      </c>
      <c r="S64" s="33" t="s">
        <v>13</v>
      </c>
      <c r="T64" s="34"/>
      <c r="U64" s="32" t="s">
        <v>77</v>
      </c>
      <c r="V64" s="33" t="s">
        <v>13</v>
      </c>
      <c r="W64" s="34"/>
      <c r="X64" s="32" t="s">
        <v>77</v>
      </c>
      <c r="Y64" s="35" t="s">
        <v>13</v>
      </c>
    </row>
    <row r="65" spans="1:25" ht="11.25" customHeight="1">
      <c r="A65" s="55" t="s">
        <v>31</v>
      </c>
      <c r="B65" s="66"/>
      <c r="C65" s="90"/>
      <c r="D65" s="93"/>
      <c r="E65" s="56"/>
      <c r="F65" s="56"/>
      <c r="G65" s="88"/>
      <c r="H65" s="66"/>
      <c r="I65" s="90"/>
      <c r="J65" s="88"/>
      <c r="K65" s="56"/>
      <c r="L65" s="56"/>
      <c r="M65" s="88"/>
      <c r="N65" s="56"/>
      <c r="O65" s="56"/>
      <c r="P65" s="88"/>
      <c r="Q65" s="56"/>
      <c r="R65" s="56"/>
      <c r="S65" s="88"/>
      <c r="T65" s="56"/>
      <c r="U65" s="56"/>
      <c r="V65" s="88"/>
      <c r="W65" s="56"/>
      <c r="X65" s="56"/>
      <c r="Y65" s="89"/>
    </row>
    <row r="66" spans="1:25" ht="11.25" customHeight="1">
      <c r="A66" s="36" t="s">
        <v>32</v>
      </c>
      <c r="B66" s="106">
        <v>161400</v>
      </c>
      <c r="C66" s="107">
        <v>122710</v>
      </c>
      <c r="D66" s="79">
        <f>C66*100/B66</f>
        <v>76.0285006195787</v>
      </c>
      <c r="E66" s="110">
        <v>265500</v>
      </c>
      <c r="F66" s="110">
        <v>269818</v>
      </c>
      <c r="G66" s="79">
        <f>F66*100/E66</f>
        <v>101.62636534839925</v>
      </c>
      <c r="H66" s="106">
        <v>56826</v>
      </c>
      <c r="I66" s="107">
        <v>50855</v>
      </c>
      <c r="J66" s="79">
        <f>I66*100/H66</f>
        <v>89.49248583394925</v>
      </c>
      <c r="K66" s="110">
        <f>N66+Q66+T66</f>
        <v>167226</v>
      </c>
      <c r="L66" s="110">
        <f>O66+R66+U66</f>
        <v>218048</v>
      </c>
      <c r="M66" s="79">
        <f>L66*100/K66</f>
        <v>130.39120710894238</v>
      </c>
      <c r="N66" s="110">
        <v>0</v>
      </c>
      <c r="O66" s="110">
        <v>0</v>
      </c>
      <c r="P66" s="81" t="s">
        <v>15</v>
      </c>
      <c r="Q66" s="110">
        <v>0</v>
      </c>
      <c r="R66" s="110">
        <v>0</v>
      </c>
      <c r="S66" s="81" t="s">
        <v>15</v>
      </c>
      <c r="T66" s="110">
        <v>167226</v>
      </c>
      <c r="U66" s="110">
        <v>218048</v>
      </c>
      <c r="V66" s="79">
        <f>U66*100/T66</f>
        <v>130.39120710894238</v>
      </c>
      <c r="W66" s="110">
        <f>E66-K66</f>
        <v>98274</v>
      </c>
      <c r="X66" s="110">
        <f>F66-L66</f>
        <v>51770</v>
      </c>
      <c r="Y66" s="85">
        <f>X66*100/W66</f>
        <v>52.67924374707451</v>
      </c>
    </row>
    <row r="67" spans="1:25" ht="11.25" customHeight="1">
      <c r="A67" s="18" t="s">
        <v>33</v>
      </c>
      <c r="B67" s="67"/>
      <c r="C67" s="42"/>
      <c r="D67" s="97"/>
      <c r="E67" s="44"/>
      <c r="F67" s="126"/>
      <c r="G67" s="43"/>
      <c r="H67" s="67"/>
      <c r="I67" s="42"/>
      <c r="J67" s="43"/>
      <c r="K67" s="44"/>
      <c r="L67" s="44"/>
      <c r="M67" s="43"/>
      <c r="N67" s="44"/>
      <c r="O67" s="126"/>
      <c r="P67" s="74"/>
      <c r="Q67" s="44"/>
      <c r="R67" s="126"/>
      <c r="S67" s="74"/>
      <c r="T67" s="44"/>
      <c r="U67" s="126"/>
      <c r="V67" s="43"/>
      <c r="W67" s="44"/>
      <c r="X67" s="44"/>
      <c r="Y67" s="45"/>
    </row>
    <row r="68" spans="1:25" ht="11.25" customHeight="1">
      <c r="A68" s="36" t="s">
        <v>32</v>
      </c>
      <c r="B68" s="106">
        <v>232000</v>
      </c>
      <c r="C68" s="107">
        <f>9472+249864</f>
        <v>259336</v>
      </c>
      <c r="D68" s="79">
        <f>C68*100/B68</f>
        <v>111.78275862068965</v>
      </c>
      <c r="E68" s="110">
        <v>234200</v>
      </c>
      <c r="F68" s="110">
        <f>9558+262171</f>
        <v>271729</v>
      </c>
      <c r="G68" s="79">
        <f>F68*100/E68</f>
        <v>116.02433817250214</v>
      </c>
      <c r="H68" s="106">
        <f>K68</f>
        <v>120102</v>
      </c>
      <c r="I68" s="107">
        <f>L68</f>
        <v>108365</v>
      </c>
      <c r="J68" s="79">
        <f>I68*100/H68</f>
        <v>90.22747331434947</v>
      </c>
      <c r="K68" s="110">
        <f>N68+Q68+T68</f>
        <v>120102</v>
      </c>
      <c r="L68" s="110">
        <f>O68+R68+U68</f>
        <v>108365</v>
      </c>
      <c r="M68" s="79">
        <f>L68*100/K68</f>
        <v>90.22747331434947</v>
      </c>
      <c r="N68" s="110">
        <v>24000</v>
      </c>
      <c r="O68" s="110">
        <v>23640</v>
      </c>
      <c r="P68" s="79">
        <f>O68*100/N68</f>
        <v>98.5</v>
      </c>
      <c r="Q68" s="110">
        <v>87122</v>
      </c>
      <c r="R68" s="110">
        <v>82794</v>
      </c>
      <c r="S68" s="79">
        <f>R68*100/Q68</f>
        <v>95.03225362135855</v>
      </c>
      <c r="T68" s="110">
        <v>8980</v>
      </c>
      <c r="U68" s="110">
        <v>1931</v>
      </c>
      <c r="V68" s="79">
        <f>U68*100/T68</f>
        <v>21.50334075723831</v>
      </c>
      <c r="W68" s="110">
        <f>E68-K68</f>
        <v>114098</v>
      </c>
      <c r="X68" s="110">
        <f>F68-L68</f>
        <v>163364</v>
      </c>
      <c r="Y68" s="85">
        <f>X68*100/W68</f>
        <v>143.1786709670634</v>
      </c>
    </row>
    <row r="69" spans="1:25" ht="11.25" customHeight="1">
      <c r="A69" s="58" t="s">
        <v>34</v>
      </c>
      <c r="B69" s="67"/>
      <c r="C69" s="42"/>
      <c r="D69" s="97"/>
      <c r="E69" s="44"/>
      <c r="F69" s="44"/>
      <c r="G69" s="43"/>
      <c r="H69" s="67"/>
      <c r="I69" s="42"/>
      <c r="J69" s="43"/>
      <c r="K69" s="44"/>
      <c r="L69" s="44"/>
      <c r="M69" s="43"/>
      <c r="N69" s="44"/>
      <c r="O69" s="44"/>
      <c r="P69" s="74"/>
      <c r="Q69" s="44"/>
      <c r="R69" s="44"/>
      <c r="S69" s="43"/>
      <c r="T69" s="44"/>
      <c r="U69" s="44"/>
      <c r="V69" s="74"/>
      <c r="W69" s="44"/>
      <c r="X69" s="101"/>
      <c r="Y69" s="45"/>
    </row>
    <row r="70" spans="1:25" ht="11.25" customHeight="1">
      <c r="A70" s="64" t="s">
        <v>35</v>
      </c>
      <c r="B70" s="109">
        <v>700000</v>
      </c>
      <c r="C70" s="108">
        <v>889698</v>
      </c>
      <c r="D70" s="75">
        <f>C70*100/B70</f>
        <v>127.09971428571428</v>
      </c>
      <c r="E70" s="113">
        <v>700000</v>
      </c>
      <c r="F70" s="115">
        <v>784311</v>
      </c>
      <c r="G70" s="75">
        <f>F70*100/E70</f>
        <v>112.04442857142857</v>
      </c>
      <c r="H70" s="109">
        <v>78300</v>
      </c>
      <c r="I70" s="108">
        <v>61754</v>
      </c>
      <c r="J70" s="75">
        <f>I70*100/H70</f>
        <v>78.8684546615581</v>
      </c>
      <c r="K70" s="113">
        <f>N70+Q70+T70</f>
        <v>78300</v>
      </c>
      <c r="L70" s="113">
        <f>O70+R70+U70</f>
        <v>61754</v>
      </c>
      <c r="M70" s="75">
        <f>L70*100/K70</f>
        <v>78.8684546615581</v>
      </c>
      <c r="N70" s="113">
        <v>0</v>
      </c>
      <c r="O70" s="115">
        <v>0</v>
      </c>
      <c r="P70" s="99" t="s">
        <v>15</v>
      </c>
      <c r="Q70" s="113">
        <v>78300</v>
      </c>
      <c r="R70" s="115">
        <v>61754</v>
      </c>
      <c r="S70" s="75">
        <f>R70*100/Q70</f>
        <v>78.8684546615581</v>
      </c>
      <c r="T70" s="113">
        <v>0</v>
      </c>
      <c r="U70" s="115">
        <v>0</v>
      </c>
      <c r="V70" s="99" t="s">
        <v>15</v>
      </c>
      <c r="W70" s="113">
        <f>E70-K70</f>
        <v>621700</v>
      </c>
      <c r="X70" s="113">
        <f>F70-L70</f>
        <v>722557</v>
      </c>
      <c r="Y70" s="102">
        <f>X70*100/W70</f>
        <v>116.22277625864565</v>
      </c>
    </row>
    <row r="71" spans="1:25" ht="11.25" customHeight="1">
      <c r="A71" s="39" t="s">
        <v>57</v>
      </c>
      <c r="B71" s="68"/>
      <c r="C71" s="69"/>
      <c r="D71" s="40"/>
      <c r="E71" s="44"/>
      <c r="F71" s="126"/>
      <c r="G71" s="43"/>
      <c r="H71" s="67"/>
      <c r="I71" s="42"/>
      <c r="J71" s="43"/>
      <c r="K71" s="44"/>
      <c r="L71" s="44"/>
      <c r="M71" s="43"/>
      <c r="N71" s="44"/>
      <c r="O71" s="126"/>
      <c r="P71" s="74"/>
      <c r="Q71" s="44"/>
      <c r="R71" s="126"/>
      <c r="S71" s="43"/>
      <c r="T71" s="44"/>
      <c r="U71" s="126"/>
      <c r="V71" s="74"/>
      <c r="W71" s="44"/>
      <c r="X71" s="44"/>
      <c r="Y71" s="45"/>
    </row>
    <row r="72" spans="1:25" ht="11.25" customHeight="1">
      <c r="A72" s="65" t="s">
        <v>56</v>
      </c>
      <c r="B72" s="109">
        <f>B66+B68+B70</f>
        <v>1093400</v>
      </c>
      <c r="C72" s="108">
        <f>C66+C68+C70</f>
        <v>1271744</v>
      </c>
      <c r="D72" s="75">
        <f>C72*100/B72</f>
        <v>116.31095664898481</v>
      </c>
      <c r="E72" s="113">
        <f>E66+E68+E70</f>
        <v>1199700</v>
      </c>
      <c r="F72" s="113">
        <f>F66+F68+F70</f>
        <v>1325858</v>
      </c>
      <c r="G72" s="75">
        <f>F72*100/E72</f>
        <v>110.51579561557055</v>
      </c>
      <c r="H72" s="109">
        <f>H66+H68+H70</f>
        <v>255228</v>
      </c>
      <c r="I72" s="108">
        <f>I66+I68+I70</f>
        <v>220974</v>
      </c>
      <c r="J72" s="75">
        <f>I72*100/H72</f>
        <v>86.57905872396445</v>
      </c>
      <c r="K72" s="113">
        <f>K66+K68+K70</f>
        <v>365628</v>
      </c>
      <c r="L72" s="113">
        <f>L66+L68+L70</f>
        <v>388167</v>
      </c>
      <c r="M72" s="75">
        <f>L72*100/K72</f>
        <v>106.16446224030982</v>
      </c>
      <c r="N72" s="113">
        <f>N66+N68+N70</f>
        <v>24000</v>
      </c>
      <c r="O72" s="113">
        <f>O66+O68+O70</f>
        <v>23640</v>
      </c>
      <c r="P72" s="75">
        <f>O72*100/N72</f>
        <v>98.5</v>
      </c>
      <c r="Q72" s="113">
        <f>Q66+Q68+Q70</f>
        <v>165422</v>
      </c>
      <c r="R72" s="113">
        <f>R66+R68+R70</f>
        <v>144548</v>
      </c>
      <c r="S72" s="75">
        <f>R72*100/Q72</f>
        <v>87.38136402655027</v>
      </c>
      <c r="T72" s="113">
        <f>T66+T68+T70</f>
        <v>176206</v>
      </c>
      <c r="U72" s="113">
        <f>U66+U68+U70</f>
        <v>219979</v>
      </c>
      <c r="V72" s="75">
        <f>U72*100/T72</f>
        <v>124.84194635823978</v>
      </c>
      <c r="W72" s="113">
        <f>W66+W68+W70</f>
        <v>834072</v>
      </c>
      <c r="X72" s="113">
        <f>X66+X68+X70</f>
        <v>937691</v>
      </c>
      <c r="Y72" s="102">
        <f>X72*100/W72</f>
        <v>112.4232680152313</v>
      </c>
    </row>
    <row r="73" spans="1:25" ht="11.25" customHeight="1">
      <c r="A73" s="18" t="s">
        <v>38</v>
      </c>
      <c r="B73" s="67"/>
      <c r="C73" s="42"/>
      <c r="D73" s="97"/>
      <c r="E73" s="44"/>
      <c r="F73" s="44"/>
      <c r="G73" s="43"/>
      <c r="H73" s="67"/>
      <c r="I73" s="42"/>
      <c r="J73" s="43"/>
      <c r="K73" s="44"/>
      <c r="L73" s="44"/>
      <c r="M73" s="43"/>
      <c r="N73" s="44"/>
      <c r="O73" s="44"/>
      <c r="P73" s="43"/>
      <c r="Q73" s="44"/>
      <c r="R73" s="44"/>
      <c r="S73" s="43"/>
      <c r="T73" s="44"/>
      <c r="U73" s="44"/>
      <c r="V73" s="43"/>
      <c r="W73" s="44"/>
      <c r="X73" s="44"/>
      <c r="Y73" s="45"/>
    </row>
    <row r="74" spans="1:25" ht="11.25" customHeight="1">
      <c r="A74" s="36" t="s">
        <v>39</v>
      </c>
      <c r="B74" s="106">
        <v>55000</v>
      </c>
      <c r="C74" s="107">
        <v>66896</v>
      </c>
      <c r="D74" s="79">
        <f>C74*100/B74</f>
        <v>121.6290909090909</v>
      </c>
      <c r="E74" s="110">
        <v>210</v>
      </c>
      <c r="F74" s="114">
        <v>214</v>
      </c>
      <c r="G74" s="79">
        <f>F74*100/E74</f>
        <v>101.9047619047619</v>
      </c>
      <c r="H74" s="106">
        <v>0</v>
      </c>
      <c r="I74" s="107">
        <v>0</v>
      </c>
      <c r="J74" s="81" t="s">
        <v>15</v>
      </c>
      <c r="K74" s="110">
        <f>N74+Q74+T74</f>
        <v>0</v>
      </c>
      <c r="L74" s="110">
        <f>O74+R74+U74</f>
        <v>0</v>
      </c>
      <c r="M74" s="81" t="s">
        <v>15</v>
      </c>
      <c r="N74" s="110">
        <v>0</v>
      </c>
      <c r="O74" s="114">
        <v>0</v>
      </c>
      <c r="P74" s="81" t="s">
        <v>15</v>
      </c>
      <c r="Q74" s="110">
        <v>0</v>
      </c>
      <c r="R74" s="114">
        <v>0</v>
      </c>
      <c r="S74" s="81" t="s">
        <v>15</v>
      </c>
      <c r="T74" s="110">
        <v>0</v>
      </c>
      <c r="U74" s="114">
        <v>0</v>
      </c>
      <c r="V74" s="81" t="s">
        <v>15</v>
      </c>
      <c r="W74" s="110">
        <f>E74-K74</f>
        <v>210</v>
      </c>
      <c r="X74" s="110">
        <f>F74-L74</f>
        <v>214</v>
      </c>
      <c r="Y74" s="85">
        <f>X74*100/W74</f>
        <v>101.9047619047619</v>
      </c>
    </row>
    <row r="75" spans="1:25" ht="11.25" customHeight="1">
      <c r="A75" s="18" t="s">
        <v>58</v>
      </c>
      <c r="B75" s="67"/>
      <c r="C75" s="42"/>
      <c r="D75" s="97"/>
      <c r="E75" s="44"/>
      <c r="F75" s="44"/>
      <c r="G75" s="74"/>
      <c r="H75" s="127"/>
      <c r="I75" s="128"/>
      <c r="J75" s="74"/>
      <c r="K75" s="44"/>
      <c r="L75" s="44"/>
      <c r="M75" s="43"/>
      <c r="N75" s="44"/>
      <c r="O75" s="44"/>
      <c r="P75" s="74"/>
      <c r="Q75" s="44"/>
      <c r="R75" s="44"/>
      <c r="S75" s="43"/>
      <c r="T75" s="44"/>
      <c r="U75" s="44"/>
      <c r="V75" s="74"/>
      <c r="W75" s="44"/>
      <c r="X75" s="44"/>
      <c r="Y75" s="45"/>
    </row>
    <row r="76" spans="1:25" ht="11.25" customHeight="1">
      <c r="A76" s="36" t="s">
        <v>59</v>
      </c>
      <c r="B76" s="106">
        <v>500</v>
      </c>
      <c r="C76" s="107">
        <v>0</v>
      </c>
      <c r="D76" s="79">
        <f>C76*100/B76</f>
        <v>0</v>
      </c>
      <c r="E76" s="110">
        <v>500</v>
      </c>
      <c r="F76" s="114">
        <v>0</v>
      </c>
      <c r="G76" s="79">
        <f>F76*100/E76</f>
        <v>0</v>
      </c>
      <c r="H76" s="106">
        <v>0</v>
      </c>
      <c r="I76" s="107">
        <v>0</v>
      </c>
      <c r="J76" s="81" t="s">
        <v>15</v>
      </c>
      <c r="K76" s="110">
        <f>N76+Q76+T76</f>
        <v>0</v>
      </c>
      <c r="L76" s="110">
        <f>O76+R76+U76</f>
        <v>0</v>
      </c>
      <c r="M76" s="81" t="s">
        <v>15</v>
      </c>
      <c r="N76" s="110">
        <v>0</v>
      </c>
      <c r="O76" s="114">
        <v>0</v>
      </c>
      <c r="P76" s="81" t="s">
        <v>15</v>
      </c>
      <c r="Q76" s="110">
        <v>0</v>
      </c>
      <c r="R76" s="114">
        <v>0</v>
      </c>
      <c r="S76" s="81" t="s">
        <v>15</v>
      </c>
      <c r="T76" s="110">
        <v>0</v>
      </c>
      <c r="U76" s="114">
        <v>0</v>
      </c>
      <c r="V76" s="81" t="s">
        <v>15</v>
      </c>
      <c r="W76" s="110">
        <f>E76-K76</f>
        <v>500</v>
      </c>
      <c r="X76" s="110">
        <f>F76-L76</f>
        <v>0</v>
      </c>
      <c r="Y76" s="85">
        <f>X76*100/W76</f>
        <v>0</v>
      </c>
    </row>
    <row r="77" spans="1:25" ht="11.25" customHeight="1">
      <c r="A77" s="58" t="s">
        <v>36</v>
      </c>
      <c r="B77" s="67"/>
      <c r="C77" s="42"/>
      <c r="D77" s="97"/>
      <c r="E77" s="44"/>
      <c r="F77" s="44"/>
      <c r="G77" s="43"/>
      <c r="H77" s="67"/>
      <c r="I77" s="42"/>
      <c r="J77" s="43"/>
      <c r="K77" s="44"/>
      <c r="L77" s="44"/>
      <c r="M77" s="43"/>
      <c r="N77" s="44"/>
      <c r="O77" s="44"/>
      <c r="P77" s="74"/>
      <c r="Q77" s="44"/>
      <c r="R77" s="44"/>
      <c r="S77" s="43"/>
      <c r="T77" s="44"/>
      <c r="U77" s="44"/>
      <c r="V77" s="74"/>
      <c r="W77" s="44"/>
      <c r="X77" s="101"/>
      <c r="Y77" s="45"/>
    </row>
    <row r="78" spans="1:25" ht="11.25" customHeight="1">
      <c r="A78" s="36" t="s">
        <v>37</v>
      </c>
      <c r="B78" s="106">
        <v>371000</v>
      </c>
      <c r="C78" s="107">
        <v>291703</v>
      </c>
      <c r="D78" s="79">
        <f>C78*100/B78</f>
        <v>78.62614555256064</v>
      </c>
      <c r="E78" s="110">
        <v>371000</v>
      </c>
      <c r="F78" s="114">
        <v>337014</v>
      </c>
      <c r="G78" s="79">
        <f>F78*100/E78</f>
        <v>90.83935309973046</v>
      </c>
      <c r="H78" s="106">
        <v>31500</v>
      </c>
      <c r="I78" s="107">
        <v>57496</v>
      </c>
      <c r="J78" s="79">
        <f>I78*100/H78</f>
        <v>182.52698412698413</v>
      </c>
      <c r="K78" s="110">
        <f>N78+Q78+T78</f>
        <v>31500</v>
      </c>
      <c r="L78" s="110">
        <f>O78+R78+U78</f>
        <v>57496</v>
      </c>
      <c r="M78" s="79">
        <f>L78*100/K78</f>
        <v>182.52698412698413</v>
      </c>
      <c r="N78" s="110">
        <v>30000</v>
      </c>
      <c r="O78" s="114">
        <v>56212</v>
      </c>
      <c r="P78" s="79">
        <f>O78*100/N78</f>
        <v>187.37333333333333</v>
      </c>
      <c r="Q78" s="110">
        <v>1500</v>
      </c>
      <c r="R78" s="114">
        <v>1284</v>
      </c>
      <c r="S78" s="79">
        <f>R78*100/Q78</f>
        <v>85.6</v>
      </c>
      <c r="T78" s="110">
        <v>0</v>
      </c>
      <c r="U78" s="114">
        <v>0</v>
      </c>
      <c r="V78" s="81" t="s">
        <v>15</v>
      </c>
      <c r="W78" s="110">
        <f>E78-K78</f>
        <v>339500</v>
      </c>
      <c r="X78" s="110">
        <f>F78-L78</f>
        <v>279518</v>
      </c>
      <c r="Y78" s="85">
        <f>X78*100/W78</f>
        <v>82.33225331369661</v>
      </c>
    </row>
    <row r="79" spans="1:25" ht="11.25" customHeight="1">
      <c r="A79" s="18" t="s">
        <v>40</v>
      </c>
      <c r="B79" s="67"/>
      <c r="C79" s="42"/>
      <c r="D79" s="97"/>
      <c r="E79" s="44"/>
      <c r="F79" s="126"/>
      <c r="G79" s="43"/>
      <c r="H79" s="67"/>
      <c r="I79" s="42"/>
      <c r="J79" s="43"/>
      <c r="K79" s="44"/>
      <c r="L79" s="44"/>
      <c r="M79" s="43"/>
      <c r="N79" s="44"/>
      <c r="O79" s="126"/>
      <c r="P79" s="74"/>
      <c r="Q79" s="44"/>
      <c r="R79" s="126"/>
      <c r="S79" s="43"/>
      <c r="T79" s="44"/>
      <c r="U79" s="126"/>
      <c r="V79" s="74"/>
      <c r="W79" s="44"/>
      <c r="X79" s="101"/>
      <c r="Y79" s="45"/>
    </row>
    <row r="80" spans="1:25" ht="11.25" customHeight="1">
      <c r="A80" s="36" t="s">
        <v>41</v>
      </c>
      <c r="B80" s="106">
        <v>12600</v>
      </c>
      <c r="C80" s="107">
        <v>17009</v>
      </c>
      <c r="D80" s="79">
        <f>C80*100/B80</f>
        <v>134.9920634920635</v>
      </c>
      <c r="E80" s="110">
        <v>14350</v>
      </c>
      <c r="F80" s="114">
        <f>2664+6268</f>
        <v>8932</v>
      </c>
      <c r="G80" s="79">
        <f>F80*100/E80</f>
        <v>62.24390243902439</v>
      </c>
      <c r="H80" s="106">
        <v>3000</v>
      </c>
      <c r="I80" s="107">
        <v>5237</v>
      </c>
      <c r="J80" s="79">
        <f>I80*100/H80</f>
        <v>174.56666666666666</v>
      </c>
      <c r="K80" s="110">
        <f>N80+Q80+T80</f>
        <v>3000</v>
      </c>
      <c r="L80" s="110">
        <f>O80+R80+U80</f>
        <v>5237</v>
      </c>
      <c r="M80" s="79">
        <f>L80*100/K80</f>
        <v>174.56666666666666</v>
      </c>
      <c r="N80" s="110">
        <v>2500</v>
      </c>
      <c r="O80" s="114">
        <v>3663</v>
      </c>
      <c r="P80" s="79">
        <f>O80*100/N80</f>
        <v>146.52</v>
      </c>
      <c r="Q80" s="110">
        <v>200</v>
      </c>
      <c r="R80" s="114">
        <v>10</v>
      </c>
      <c r="S80" s="79">
        <f>R80*100/Q80</f>
        <v>5</v>
      </c>
      <c r="T80" s="110">
        <v>300</v>
      </c>
      <c r="U80" s="114">
        <f>1564+0</f>
        <v>1564</v>
      </c>
      <c r="V80" s="79">
        <f>U80*100/T80</f>
        <v>521.3333333333334</v>
      </c>
      <c r="W80" s="110">
        <f>E80-K80</f>
        <v>11350</v>
      </c>
      <c r="X80" s="110">
        <f>F80-L80</f>
        <v>3695</v>
      </c>
      <c r="Y80" s="85">
        <f>X80*100/W80</f>
        <v>32.55506607929515</v>
      </c>
    </row>
    <row r="81" spans="1:25" ht="11.25" customHeight="1">
      <c r="A81" s="18" t="s">
        <v>40</v>
      </c>
      <c r="B81" s="67"/>
      <c r="C81" s="42"/>
      <c r="D81" s="97"/>
      <c r="E81" s="44"/>
      <c r="F81" s="126"/>
      <c r="G81" s="43"/>
      <c r="H81" s="67"/>
      <c r="I81" s="42"/>
      <c r="J81" s="43"/>
      <c r="K81" s="44"/>
      <c r="L81" s="44"/>
      <c r="M81" s="43"/>
      <c r="N81" s="44"/>
      <c r="O81" s="126"/>
      <c r="P81" s="74"/>
      <c r="Q81" s="44"/>
      <c r="R81" s="126"/>
      <c r="S81" s="43"/>
      <c r="T81" s="44"/>
      <c r="U81" s="126"/>
      <c r="V81" s="43"/>
      <c r="W81" s="44"/>
      <c r="X81" s="101"/>
      <c r="Y81" s="45"/>
    </row>
    <row r="82" spans="1:25" ht="11.25" customHeight="1">
      <c r="A82" s="36" t="s">
        <v>42</v>
      </c>
      <c r="B82" s="106">
        <v>182230</v>
      </c>
      <c r="C82" s="107">
        <v>185546</v>
      </c>
      <c r="D82" s="79">
        <f>C82*100/B82</f>
        <v>101.81967842835977</v>
      </c>
      <c r="E82" s="110">
        <v>181922</v>
      </c>
      <c r="F82" s="114">
        <v>184982</v>
      </c>
      <c r="G82" s="79">
        <f>F82*100/E82</f>
        <v>101.68203955541387</v>
      </c>
      <c r="H82" s="106">
        <v>0</v>
      </c>
      <c r="I82" s="107">
        <v>0</v>
      </c>
      <c r="J82" s="81" t="s">
        <v>15</v>
      </c>
      <c r="K82" s="110">
        <f>N82+Q82+T82</f>
        <v>0</v>
      </c>
      <c r="L82" s="110">
        <f>O82+R82+U82</f>
        <v>0</v>
      </c>
      <c r="M82" s="81" t="s">
        <v>15</v>
      </c>
      <c r="N82" s="110">
        <v>0</v>
      </c>
      <c r="O82" s="114">
        <v>0</v>
      </c>
      <c r="P82" s="81" t="s">
        <v>15</v>
      </c>
      <c r="Q82" s="110">
        <v>0</v>
      </c>
      <c r="R82" s="114">
        <v>0</v>
      </c>
      <c r="S82" s="81" t="s">
        <v>15</v>
      </c>
      <c r="T82" s="110">
        <v>0</v>
      </c>
      <c r="U82" s="114">
        <v>0</v>
      </c>
      <c r="V82" s="81" t="s">
        <v>15</v>
      </c>
      <c r="W82" s="110">
        <f>E82-K82</f>
        <v>181922</v>
      </c>
      <c r="X82" s="110">
        <f>F82-L82</f>
        <v>184982</v>
      </c>
      <c r="Y82" s="85">
        <f>X82*100/W82</f>
        <v>101.68203955541387</v>
      </c>
    </row>
    <row r="83" spans="1:25" ht="11.25" customHeight="1">
      <c r="A83" s="18" t="s">
        <v>40</v>
      </c>
      <c r="B83" s="67"/>
      <c r="C83" s="42"/>
      <c r="D83" s="97"/>
      <c r="E83" s="44"/>
      <c r="F83" s="126"/>
      <c r="G83" s="43"/>
      <c r="H83" s="67"/>
      <c r="I83" s="42"/>
      <c r="J83" s="43"/>
      <c r="K83" s="44"/>
      <c r="L83" s="44"/>
      <c r="M83" s="74"/>
      <c r="N83" s="44"/>
      <c r="O83" s="126"/>
      <c r="P83" s="74"/>
      <c r="Q83" s="44"/>
      <c r="R83" s="126"/>
      <c r="S83" s="43"/>
      <c r="T83" s="44"/>
      <c r="U83" s="126"/>
      <c r="V83" s="74"/>
      <c r="W83" s="44"/>
      <c r="X83" s="44"/>
      <c r="Y83" s="45"/>
    </row>
    <row r="84" spans="1:25" ht="11.25" customHeight="1">
      <c r="A84" s="36" t="s">
        <v>69</v>
      </c>
      <c r="B84" s="106">
        <v>2064</v>
      </c>
      <c r="C84" s="107">
        <v>2324</v>
      </c>
      <c r="D84" s="79">
        <f>C84*100/B84</f>
        <v>112.59689922480621</v>
      </c>
      <c r="E84" s="110">
        <v>2164</v>
      </c>
      <c r="F84" s="114">
        <v>2287</v>
      </c>
      <c r="G84" s="79">
        <f>F84*100/E84</f>
        <v>105.68391866913124</v>
      </c>
      <c r="H84" s="106">
        <v>0</v>
      </c>
      <c r="I84" s="107">
        <v>0</v>
      </c>
      <c r="J84" s="81" t="s">
        <v>15</v>
      </c>
      <c r="K84" s="110">
        <f>N84+Q84+T84</f>
        <v>0</v>
      </c>
      <c r="L84" s="110">
        <f>O84+R84+U84</f>
        <v>0</v>
      </c>
      <c r="M84" s="98" t="s">
        <v>15</v>
      </c>
      <c r="N84" s="110">
        <v>0</v>
      </c>
      <c r="O84" s="114">
        <v>0</v>
      </c>
      <c r="P84" s="81" t="s">
        <v>15</v>
      </c>
      <c r="Q84" s="110">
        <v>0</v>
      </c>
      <c r="R84" s="114">
        <v>0</v>
      </c>
      <c r="S84" s="81" t="s">
        <v>15</v>
      </c>
      <c r="T84" s="110">
        <v>0</v>
      </c>
      <c r="U84" s="114">
        <v>0</v>
      </c>
      <c r="V84" s="81" t="s">
        <v>15</v>
      </c>
      <c r="W84" s="110">
        <f>E84-K84</f>
        <v>2164</v>
      </c>
      <c r="X84" s="110">
        <f>F84-L84</f>
        <v>2287</v>
      </c>
      <c r="Y84" s="85">
        <f>X84*100/W84</f>
        <v>105.68391866913124</v>
      </c>
    </row>
    <row r="85" spans="1:25" ht="11.25" customHeight="1">
      <c r="A85" s="18" t="s">
        <v>40</v>
      </c>
      <c r="B85" s="67"/>
      <c r="C85" s="42"/>
      <c r="D85" s="97"/>
      <c r="E85" s="44"/>
      <c r="F85" s="126"/>
      <c r="G85" s="43"/>
      <c r="H85" s="67"/>
      <c r="I85" s="42"/>
      <c r="J85" s="43"/>
      <c r="K85" s="44"/>
      <c r="L85" s="44"/>
      <c r="M85" s="43"/>
      <c r="N85" s="44"/>
      <c r="O85" s="126"/>
      <c r="P85" s="74"/>
      <c r="Q85" s="44"/>
      <c r="R85" s="126"/>
      <c r="S85" s="43"/>
      <c r="T85" s="44"/>
      <c r="U85" s="126"/>
      <c r="V85" s="74"/>
      <c r="W85" s="44"/>
      <c r="X85" s="44"/>
      <c r="Y85" s="45"/>
    </row>
    <row r="86" spans="1:25" ht="11.25" customHeight="1">
      <c r="A86" s="36" t="s">
        <v>43</v>
      </c>
      <c r="B86" s="106">
        <v>1700</v>
      </c>
      <c r="C86" s="107">
        <v>1473</v>
      </c>
      <c r="D86" s="79">
        <f>C86*100/B86</f>
        <v>86.6470588235294</v>
      </c>
      <c r="E86" s="110">
        <v>1700</v>
      </c>
      <c r="F86" s="114">
        <v>1491</v>
      </c>
      <c r="G86" s="79">
        <f>F86*100/E86</f>
        <v>87.70588235294117</v>
      </c>
      <c r="H86" s="106">
        <v>0</v>
      </c>
      <c r="I86" s="107">
        <v>0</v>
      </c>
      <c r="J86" s="81" t="s">
        <v>15</v>
      </c>
      <c r="K86" s="110">
        <f>N86+Q86+T86</f>
        <v>0</v>
      </c>
      <c r="L86" s="110">
        <f>O86+R86+U86</f>
        <v>0</v>
      </c>
      <c r="M86" s="81" t="s">
        <v>15</v>
      </c>
      <c r="N86" s="110">
        <v>0</v>
      </c>
      <c r="O86" s="114">
        <v>0</v>
      </c>
      <c r="P86" s="81" t="s">
        <v>15</v>
      </c>
      <c r="Q86" s="110">
        <v>0</v>
      </c>
      <c r="R86" s="114">
        <v>0</v>
      </c>
      <c r="S86" s="81" t="s">
        <v>15</v>
      </c>
      <c r="T86" s="110">
        <v>0</v>
      </c>
      <c r="U86" s="114">
        <v>0</v>
      </c>
      <c r="V86" s="81" t="s">
        <v>15</v>
      </c>
      <c r="W86" s="110">
        <f>E86-K86</f>
        <v>1700</v>
      </c>
      <c r="X86" s="110">
        <f>F86-L86</f>
        <v>1491</v>
      </c>
      <c r="Y86" s="85">
        <f>X86*100/W86</f>
        <v>87.70588235294117</v>
      </c>
    </row>
    <row r="87" spans="1:25" ht="11.25" customHeight="1">
      <c r="A87" s="18" t="s">
        <v>44</v>
      </c>
      <c r="B87" s="67"/>
      <c r="C87" s="42"/>
      <c r="D87" s="97"/>
      <c r="E87" s="44"/>
      <c r="F87" s="44"/>
      <c r="G87" s="43"/>
      <c r="H87" s="67"/>
      <c r="I87" s="42"/>
      <c r="J87" s="43"/>
      <c r="K87" s="44"/>
      <c r="L87" s="44"/>
      <c r="M87" s="74"/>
      <c r="N87" s="44"/>
      <c r="O87" s="44"/>
      <c r="P87" s="74"/>
      <c r="Q87" s="44"/>
      <c r="R87" s="44"/>
      <c r="S87" s="74"/>
      <c r="T87" s="44"/>
      <c r="U87" s="44"/>
      <c r="V87" s="74"/>
      <c r="W87" s="44"/>
      <c r="X87" s="44"/>
      <c r="Y87" s="45"/>
    </row>
    <row r="88" spans="1:25" ht="11.25" customHeight="1">
      <c r="A88" s="36" t="s">
        <v>45</v>
      </c>
      <c r="B88" s="106">
        <v>0</v>
      </c>
      <c r="C88" s="107">
        <v>0</v>
      </c>
      <c r="D88" s="81" t="s">
        <v>15</v>
      </c>
      <c r="E88" s="110">
        <v>0</v>
      </c>
      <c r="F88" s="114">
        <v>0</v>
      </c>
      <c r="G88" s="81" t="s">
        <v>15</v>
      </c>
      <c r="H88" s="136">
        <v>0</v>
      </c>
      <c r="I88" s="143">
        <v>0</v>
      </c>
      <c r="J88" s="81" t="s">
        <v>15</v>
      </c>
      <c r="K88" s="110">
        <f>N88+Q88+T88</f>
        <v>1607000</v>
      </c>
      <c r="L88" s="110">
        <f>O88+R88+U88</f>
        <v>1643484</v>
      </c>
      <c r="M88" s="79">
        <f>L88*100/K88</f>
        <v>102.27031736154325</v>
      </c>
      <c r="N88" s="110">
        <v>0</v>
      </c>
      <c r="O88" s="114">
        <v>0</v>
      </c>
      <c r="P88" s="81" t="s">
        <v>15</v>
      </c>
      <c r="Q88" s="110">
        <v>1607000</v>
      </c>
      <c r="R88" s="114">
        <v>1643484</v>
      </c>
      <c r="S88" s="79">
        <f>R88*100/Q88</f>
        <v>102.27031736154325</v>
      </c>
      <c r="T88" s="110">
        <v>0</v>
      </c>
      <c r="U88" s="114">
        <v>0</v>
      </c>
      <c r="V88" s="81" t="s">
        <v>15</v>
      </c>
      <c r="W88" s="110">
        <f>E88-K88</f>
        <v>-1607000</v>
      </c>
      <c r="X88" s="110">
        <f>F88-L88</f>
        <v>-1643484</v>
      </c>
      <c r="Y88" s="80" t="s">
        <v>15</v>
      </c>
    </row>
    <row r="89" spans="1:25" ht="11.25" customHeight="1">
      <c r="A89" s="18" t="s">
        <v>46</v>
      </c>
      <c r="B89" s="67"/>
      <c r="C89" s="42"/>
      <c r="D89" s="97"/>
      <c r="E89" s="44"/>
      <c r="F89" s="44"/>
      <c r="G89" s="74"/>
      <c r="H89" s="127"/>
      <c r="I89" s="128"/>
      <c r="J89" s="74"/>
      <c r="K89" s="44"/>
      <c r="L89" s="44"/>
      <c r="M89" s="74"/>
      <c r="N89" s="44"/>
      <c r="O89" s="44"/>
      <c r="P89" s="74"/>
      <c r="Q89" s="44"/>
      <c r="R89" s="44"/>
      <c r="S89" s="74"/>
      <c r="T89" s="44"/>
      <c r="U89" s="44"/>
      <c r="V89" s="74"/>
      <c r="W89" s="44"/>
      <c r="X89" s="44"/>
      <c r="Y89" s="103"/>
    </row>
    <row r="90" spans="1:25" ht="11.25" customHeight="1">
      <c r="A90" s="36" t="s">
        <v>47</v>
      </c>
      <c r="B90" s="106">
        <v>0</v>
      </c>
      <c r="C90" s="107">
        <v>0</v>
      </c>
      <c r="D90" s="81" t="s">
        <v>15</v>
      </c>
      <c r="E90" s="110">
        <v>0</v>
      </c>
      <c r="F90" s="114">
        <v>0</v>
      </c>
      <c r="G90" s="81" t="s">
        <v>15</v>
      </c>
      <c r="H90" s="136">
        <v>0</v>
      </c>
      <c r="I90" s="143">
        <v>0</v>
      </c>
      <c r="J90" s="81" t="s">
        <v>15</v>
      </c>
      <c r="K90" s="110">
        <f>N90+Q90+T90</f>
        <v>50000</v>
      </c>
      <c r="L90" s="110">
        <f>O90+R90+U90</f>
        <v>107</v>
      </c>
      <c r="M90" s="79">
        <f>L90*100/K90</f>
        <v>0.214</v>
      </c>
      <c r="N90" s="110">
        <v>0</v>
      </c>
      <c r="O90" s="114">
        <v>0</v>
      </c>
      <c r="P90" s="81" t="s">
        <v>15</v>
      </c>
      <c r="Q90" s="110">
        <v>50000</v>
      </c>
      <c r="R90" s="114">
        <v>107</v>
      </c>
      <c r="S90" s="79">
        <f>R90*100/Q90</f>
        <v>0.214</v>
      </c>
      <c r="T90" s="110">
        <v>0</v>
      </c>
      <c r="U90" s="114">
        <v>0</v>
      </c>
      <c r="V90" s="81" t="s">
        <v>15</v>
      </c>
      <c r="W90" s="110">
        <f>E90-K90</f>
        <v>-50000</v>
      </c>
      <c r="X90" s="110">
        <f>F90-L90</f>
        <v>-107</v>
      </c>
      <c r="Y90" s="80" t="s">
        <v>15</v>
      </c>
    </row>
    <row r="91" spans="1:25" ht="11.25" customHeight="1">
      <c r="A91" s="18" t="s">
        <v>48</v>
      </c>
      <c r="B91" s="67"/>
      <c r="C91" s="42"/>
      <c r="D91" s="97"/>
      <c r="E91" s="44"/>
      <c r="F91" s="44"/>
      <c r="G91" s="74"/>
      <c r="H91" s="127"/>
      <c r="I91" s="128"/>
      <c r="J91" s="74"/>
      <c r="K91" s="44"/>
      <c r="L91" s="44"/>
      <c r="M91" s="74"/>
      <c r="N91" s="44"/>
      <c r="O91" s="44"/>
      <c r="P91" s="74"/>
      <c r="Q91" s="44"/>
      <c r="R91" s="44"/>
      <c r="S91" s="74"/>
      <c r="T91" s="44"/>
      <c r="U91" s="44"/>
      <c r="V91" s="74"/>
      <c r="W91" s="44"/>
      <c r="X91" s="44"/>
      <c r="Y91" s="103"/>
    </row>
    <row r="92" spans="1:25" ht="11.25" customHeight="1">
      <c r="A92" s="36" t="s">
        <v>49</v>
      </c>
      <c r="B92" s="106">
        <v>0</v>
      </c>
      <c r="C92" s="107">
        <v>0</v>
      </c>
      <c r="D92" s="81" t="s">
        <v>15</v>
      </c>
      <c r="E92" s="110">
        <v>0</v>
      </c>
      <c r="F92" s="114">
        <v>0</v>
      </c>
      <c r="G92" s="81" t="s">
        <v>15</v>
      </c>
      <c r="H92" s="136">
        <v>0</v>
      </c>
      <c r="I92" s="143">
        <v>0</v>
      </c>
      <c r="J92" s="81" t="s">
        <v>15</v>
      </c>
      <c r="K92" s="110">
        <f>N92+Q92+T92</f>
        <v>300000</v>
      </c>
      <c r="L92" s="110">
        <f>O92+R92+U92</f>
        <v>347209</v>
      </c>
      <c r="M92" s="79">
        <f>L92*100/K92</f>
        <v>115.73633333333333</v>
      </c>
      <c r="N92" s="110">
        <v>0</v>
      </c>
      <c r="O92" s="114">
        <v>0</v>
      </c>
      <c r="P92" s="81" t="s">
        <v>15</v>
      </c>
      <c r="Q92" s="110">
        <v>300000</v>
      </c>
      <c r="R92" s="114">
        <f>347154+55</f>
        <v>347209</v>
      </c>
      <c r="S92" s="79">
        <f>R92*100/Q92</f>
        <v>115.73633333333333</v>
      </c>
      <c r="T92" s="110">
        <v>0</v>
      </c>
      <c r="U92" s="114">
        <v>0</v>
      </c>
      <c r="V92" s="81" t="s">
        <v>15</v>
      </c>
      <c r="W92" s="110">
        <f>E92-K92</f>
        <v>-300000</v>
      </c>
      <c r="X92" s="110">
        <f>F92-L92</f>
        <v>-347209</v>
      </c>
      <c r="Y92" s="80" t="s">
        <v>15</v>
      </c>
    </row>
    <row r="93" spans="1:25" ht="11.25" customHeight="1" thickBot="1">
      <c r="A93" s="59" t="s">
        <v>50</v>
      </c>
      <c r="B93" s="124">
        <v>0</v>
      </c>
      <c r="C93" s="144">
        <v>0</v>
      </c>
      <c r="D93" s="94" t="s">
        <v>15</v>
      </c>
      <c r="E93" s="117">
        <v>0</v>
      </c>
      <c r="F93" s="119">
        <v>0</v>
      </c>
      <c r="G93" s="94" t="s">
        <v>15</v>
      </c>
      <c r="H93" s="135">
        <f>K93</f>
        <v>54195</v>
      </c>
      <c r="I93" s="145">
        <f>L93</f>
        <v>25448</v>
      </c>
      <c r="J93" s="96">
        <f>I93*100/H93</f>
        <v>46.95636128794169</v>
      </c>
      <c r="K93" s="117">
        <f>N93+Q93+T93</f>
        <v>54195</v>
      </c>
      <c r="L93" s="117">
        <f>O93+R93+U93</f>
        <v>25448</v>
      </c>
      <c r="M93" s="96">
        <f>L93*100/K93</f>
        <v>46.95636128794169</v>
      </c>
      <c r="N93" s="117">
        <v>0</v>
      </c>
      <c r="O93" s="119">
        <v>0</v>
      </c>
      <c r="P93" s="94" t="s">
        <v>15</v>
      </c>
      <c r="Q93" s="117">
        <v>25000</v>
      </c>
      <c r="R93" s="119">
        <v>1386</v>
      </c>
      <c r="S93" s="96">
        <f>R93*100/Q93</f>
        <v>5.544</v>
      </c>
      <c r="T93" s="117">
        <v>29195</v>
      </c>
      <c r="U93" s="119">
        <v>24062</v>
      </c>
      <c r="V93" s="96">
        <f>U93*100/T93</f>
        <v>82.41822229833876</v>
      </c>
      <c r="W93" s="117">
        <f>E93-K93</f>
        <v>-54195</v>
      </c>
      <c r="X93" s="117">
        <f>F93-L93</f>
        <v>-25448</v>
      </c>
      <c r="Y93" s="104" t="s">
        <v>15</v>
      </c>
    </row>
    <row r="94" spans="1:25" ht="11.25" customHeight="1">
      <c r="A94" s="39" t="s">
        <v>55</v>
      </c>
      <c r="B94" s="68"/>
      <c r="C94" s="69"/>
      <c r="D94" s="40"/>
      <c r="E94" s="44"/>
      <c r="F94" s="44"/>
      <c r="G94" s="43"/>
      <c r="H94" s="67"/>
      <c r="I94" s="42"/>
      <c r="J94" s="43"/>
      <c r="K94" s="44"/>
      <c r="L94" s="44"/>
      <c r="M94" s="43"/>
      <c r="N94" s="44"/>
      <c r="O94" s="44"/>
      <c r="P94" s="43"/>
      <c r="Q94" s="44"/>
      <c r="R94" s="44"/>
      <c r="S94" s="43"/>
      <c r="T94" s="44"/>
      <c r="U94" s="44"/>
      <c r="V94" s="43"/>
      <c r="W94" s="44"/>
      <c r="X94" s="44"/>
      <c r="Y94" s="45"/>
    </row>
    <row r="95" spans="1:25" ht="11.25" customHeight="1" thickBot="1">
      <c r="A95" s="46" t="s">
        <v>70</v>
      </c>
      <c r="B95" s="63">
        <f>B21+B30+B31+B32+B33+B34+B35+B37+B72+B74+B76+B78+B80+B82+B84+B86+B88+B90+B92+B93</f>
        <v>3130080</v>
      </c>
      <c r="C95" s="53">
        <f>C21+C30+C31+C32+C33+C34+C35+C37+C72+C74+C76+C78+C80+C82+C84+C86+C88+C90+C92+C93</f>
        <v>3412567</v>
      </c>
      <c r="D95" s="50">
        <f>C95*100/B95</f>
        <v>109.02491310126258</v>
      </c>
      <c r="E95" s="51">
        <f>E21+E30+E31+E32+E33+E34+E35+E37+E72+E74+E76+E78+E80+E82+E84+E86+E88+E90+E92+E93</f>
        <v>4187834</v>
      </c>
      <c r="F95" s="51">
        <f>F21+F30+F31+F32+F33+F34+F35+F37+F72+F74+F76+F78+F80+F82+F84+F86+F88+F90+F92+F93</f>
        <v>4400032</v>
      </c>
      <c r="G95" s="50">
        <f>F95*100/E95</f>
        <v>105.06701077454359</v>
      </c>
      <c r="H95" s="63">
        <f>H21+H30+H31+H32+H33+H34+H35+H37+H72+H74+H76+H78+H80+H82+H84+H86+H88+H90+H92+H93</f>
        <v>1378495</v>
      </c>
      <c r="I95" s="53">
        <f>I21+I30+I31+I32+I33+I34+I35+I37+I72+I74+I76+I78+I80+I82+I84+I86+I88+I90+I92+I93</f>
        <v>1224497</v>
      </c>
      <c r="J95" s="50">
        <f>I95*100/H95</f>
        <v>88.82854127145909</v>
      </c>
      <c r="K95" s="51">
        <f>K21+K30+K31+K32+K33+K34+K35+K37+K72+K74+K76+K78+K80+K82+K84+K86+K88+K90+K92+K93</f>
        <v>3538331</v>
      </c>
      <c r="L95" s="51">
        <f>L21+L30+L31+L32+L33+L34+L35+L37+L72+L74+L76+L78+L80+L82+L84+L86+L88+L90+L92+L93</f>
        <v>3457576</v>
      </c>
      <c r="M95" s="50">
        <f>L95*100/K95</f>
        <v>97.71770928157936</v>
      </c>
      <c r="N95" s="51">
        <f>N21+N30+N31+N32+N33+N34+N35+N37+N72+N74+N76+N78+N80+N82+N84+N86+N88+N90+N92+N93</f>
        <v>158484</v>
      </c>
      <c r="O95" s="51">
        <f>O21+O30+O31+O32+O33+O34+O35+O37+O72+O74+O76+O78+O80+O82+O84+O86+O88+O90+O92+O93</f>
        <v>191850</v>
      </c>
      <c r="P95" s="50">
        <f>O95*100/N95</f>
        <v>121.05322934807299</v>
      </c>
      <c r="Q95" s="51">
        <f>Q21+Q30+Q31+Q32+Q33+Q34+Q35+Q37+Q72+Q74+Q76+Q78+Q80+Q82+Q84+Q86+Q88+Q90+Q92+Q93</f>
        <v>2410161</v>
      </c>
      <c r="R95" s="51">
        <f>R21+R30+R31+R32+R33+R34+R35+R37+R72+R74+R76+R78+R80+R82+R84+R86+R88+R90+R92+R93</f>
        <v>2349515</v>
      </c>
      <c r="S95" s="50">
        <f>R95*100/Q95</f>
        <v>97.48373656365695</v>
      </c>
      <c r="T95" s="51">
        <f>T21+T30+T31+T32+T33+T34+T35+T37+T72+T74+T76+T78+T80+T82+T84+T86+T88+T90+T92+T93</f>
        <v>969686</v>
      </c>
      <c r="U95" s="51">
        <f>U21+U30+U31+U32+U33+U34+U35+U37+U72+U74+U76+U78+U80+U82+U84+U86+U88+U90+U92+U93</f>
        <v>916211</v>
      </c>
      <c r="V95" s="50">
        <f>U95*100/T95</f>
        <v>94.48532824027572</v>
      </c>
      <c r="W95" s="51">
        <f>W21+W30+W31+W32+W33+W34+W35+W37+W72+W74+W76+W78+W80+W82+W84+W86+W88+W90+W92+W93</f>
        <v>649503</v>
      </c>
      <c r="X95" s="51">
        <f>X21+X30+X31+X32+X33+X34+X35+X37+X72+X74+X76+X78+X80+X82+X84+X86+X88+X90+X92+X93</f>
        <v>942456</v>
      </c>
      <c r="Y95" s="52">
        <f>X95*100/W95</f>
        <v>145.10417965736877</v>
      </c>
    </row>
    <row r="96" spans="1:25" ht="11.25" customHeight="1">
      <c r="A96" s="71" t="s">
        <v>64</v>
      </c>
      <c r="B96" s="125">
        <v>600000</v>
      </c>
      <c r="C96" s="146">
        <v>712478</v>
      </c>
      <c r="D96" s="95">
        <f>C96*100/B96</f>
        <v>118.74633333333334</v>
      </c>
      <c r="E96" s="133">
        <v>600000</v>
      </c>
      <c r="F96" s="147">
        <v>712478</v>
      </c>
      <c r="G96" s="95">
        <f>F96*100/E96</f>
        <v>118.74633333333334</v>
      </c>
      <c r="H96" s="125">
        <v>600000</v>
      </c>
      <c r="I96" s="146">
        <v>712478</v>
      </c>
      <c r="J96" s="95">
        <f>I96*100/H96</f>
        <v>118.74633333333334</v>
      </c>
      <c r="K96" s="118">
        <f>N96+Q96+T96</f>
        <v>600000</v>
      </c>
      <c r="L96" s="118">
        <f>O96+R96+U96</f>
        <v>712478</v>
      </c>
      <c r="M96" s="95">
        <f>L96*100/K96</f>
        <v>118.74633333333334</v>
      </c>
      <c r="N96" s="137">
        <v>0</v>
      </c>
      <c r="O96" s="137">
        <v>0</v>
      </c>
      <c r="P96" s="100" t="s">
        <v>15</v>
      </c>
      <c r="Q96" s="137">
        <v>600000</v>
      </c>
      <c r="R96" s="137">
        <v>712478</v>
      </c>
      <c r="S96" s="95">
        <f>R96*100/Q96</f>
        <v>118.74633333333334</v>
      </c>
      <c r="T96" s="137">
        <v>0</v>
      </c>
      <c r="U96" s="137">
        <v>0</v>
      </c>
      <c r="V96" s="100" t="s">
        <v>15</v>
      </c>
      <c r="W96" s="118">
        <f>E96-K96</f>
        <v>0</v>
      </c>
      <c r="X96" s="118">
        <f>F96-L96</f>
        <v>0</v>
      </c>
      <c r="Y96" s="105" t="s">
        <v>15</v>
      </c>
    </row>
    <row r="97" spans="1:25" ht="12" customHeight="1" thickBot="1">
      <c r="A97" s="59" t="s">
        <v>65</v>
      </c>
      <c r="B97" s="124">
        <v>0</v>
      </c>
      <c r="C97" s="144">
        <v>0</v>
      </c>
      <c r="D97" s="94" t="s">
        <v>15</v>
      </c>
      <c r="E97" s="134">
        <v>0</v>
      </c>
      <c r="F97" s="145">
        <v>0</v>
      </c>
      <c r="G97" s="94" t="s">
        <v>15</v>
      </c>
      <c r="H97" s="124">
        <v>155881</v>
      </c>
      <c r="I97" s="144">
        <v>407302</v>
      </c>
      <c r="J97" s="96">
        <f>I97*100/H97</f>
        <v>261.29034327467747</v>
      </c>
      <c r="K97" s="117">
        <f>N97+Q97+T97</f>
        <v>155881</v>
      </c>
      <c r="L97" s="117">
        <f>O97+R97+U97</f>
        <v>407302</v>
      </c>
      <c r="M97" s="96">
        <f>L97*100/K97</f>
        <v>261.29034327467747</v>
      </c>
      <c r="N97" s="119">
        <v>0</v>
      </c>
      <c r="O97" s="119">
        <v>0</v>
      </c>
      <c r="P97" s="94" t="s">
        <v>15</v>
      </c>
      <c r="Q97" s="119">
        <v>155881</v>
      </c>
      <c r="R97" s="119">
        <v>407302</v>
      </c>
      <c r="S97" s="96">
        <f>R97*100/Q97</f>
        <v>261.29034327467747</v>
      </c>
      <c r="T97" s="119">
        <v>0</v>
      </c>
      <c r="U97" s="119">
        <v>0</v>
      </c>
      <c r="V97" s="94" t="s">
        <v>15</v>
      </c>
      <c r="W97" s="119">
        <f>E97-K97</f>
        <v>-155881</v>
      </c>
      <c r="X97" s="117">
        <f>F97-L97</f>
        <v>-407302</v>
      </c>
      <c r="Y97" s="104" t="s">
        <v>15</v>
      </c>
    </row>
    <row r="98" spans="1:25" ht="13.5" thickBot="1">
      <c r="A98" s="46" t="s">
        <v>66</v>
      </c>
      <c r="B98" s="72">
        <f>B95+B96+B97</f>
        <v>3730080</v>
      </c>
      <c r="C98" s="73">
        <f>C95+C96+C97</f>
        <v>4125045</v>
      </c>
      <c r="D98" s="50">
        <f>C98*100/B98</f>
        <v>110.58864689229185</v>
      </c>
      <c r="E98" s="72">
        <f>E95+E96+E97</f>
        <v>4787834</v>
      </c>
      <c r="F98" s="73">
        <f>F95+F96+F97</f>
        <v>5112510</v>
      </c>
      <c r="G98" s="50">
        <f>F98*100/E98</f>
        <v>106.78127102986444</v>
      </c>
      <c r="H98" s="72">
        <f>H95+H96+H97</f>
        <v>2134376</v>
      </c>
      <c r="I98" s="73">
        <f>I95+I96+I97</f>
        <v>2344277</v>
      </c>
      <c r="J98" s="50">
        <f>I98*100/H98</f>
        <v>109.83430285947743</v>
      </c>
      <c r="K98" s="72">
        <f>K95+K96+K97</f>
        <v>4294212</v>
      </c>
      <c r="L98" s="73">
        <f>L95+L96+L97</f>
        <v>4577356</v>
      </c>
      <c r="M98" s="50">
        <f>L98*100/K98</f>
        <v>106.59361950457965</v>
      </c>
      <c r="N98" s="72">
        <f>N95+N96+N97</f>
        <v>158484</v>
      </c>
      <c r="O98" s="73">
        <f>O95+O96+O97</f>
        <v>191850</v>
      </c>
      <c r="P98" s="50">
        <f>O98*100/N98</f>
        <v>121.05322934807299</v>
      </c>
      <c r="Q98" s="72">
        <f>Q95+Q96+Q97</f>
        <v>3166042</v>
      </c>
      <c r="R98" s="73">
        <f>R95+R96+R97</f>
        <v>3469295</v>
      </c>
      <c r="S98" s="50">
        <f>R98*100/Q98</f>
        <v>109.57829997201553</v>
      </c>
      <c r="T98" s="72">
        <f>T95+T96+T97</f>
        <v>969686</v>
      </c>
      <c r="U98" s="73">
        <f>U95+U96+U97</f>
        <v>916211</v>
      </c>
      <c r="V98" s="50">
        <f>U98*100/T98</f>
        <v>94.48532824027572</v>
      </c>
      <c r="W98" s="72">
        <f>W95+W96+W97</f>
        <v>493622</v>
      </c>
      <c r="X98" s="73">
        <f>X95+X96+X97</f>
        <v>535154</v>
      </c>
      <c r="Y98" s="52">
        <f>X98*100/W98</f>
        <v>108.4137254822516</v>
      </c>
    </row>
    <row r="99" spans="1:4" ht="12" customHeight="1">
      <c r="A99" s="5"/>
      <c r="B99" s="5"/>
      <c r="C99" s="5"/>
      <c r="D99" s="5"/>
    </row>
    <row r="100" spans="1:2" ht="12.75">
      <c r="A100" s="5" t="s">
        <v>67</v>
      </c>
      <c r="B100" s="5" t="s">
        <v>74</v>
      </c>
    </row>
    <row r="101" ht="12.75">
      <c r="B101" s="5" t="s">
        <v>73</v>
      </c>
    </row>
    <row r="104" ht="12.75">
      <c r="A104" s="7"/>
    </row>
    <row r="105" ht="12.75">
      <c r="A105" s="7"/>
    </row>
    <row r="106" ht="12.75">
      <c r="A106" s="7"/>
    </row>
  </sheetData>
  <mergeCells count="5">
    <mergeCell ref="Q5:Y5"/>
    <mergeCell ref="E11:G11"/>
    <mergeCell ref="B11:D11"/>
    <mergeCell ref="E61:G61"/>
    <mergeCell ref="B61:D61"/>
  </mergeCells>
  <printOptions/>
  <pageMargins left="0.7874015748031497" right="0.5905511811023623" top="0.7874015748031497" bottom="0.5905511811023623" header="0" footer="0.5905511811023623"/>
  <pageSetup horizontalDpi="300" verticalDpi="300" orientation="landscape" paperSize="9" scale="83" r:id="rId2"/>
  <headerFooter alignWithMargins="0"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</cp:lastModifiedBy>
  <cp:lastPrinted>2009-04-02T09:59:22Z</cp:lastPrinted>
  <dcterms:created xsi:type="dcterms:W3CDTF">1997-01-24T11:07:25Z</dcterms:created>
  <dcterms:modified xsi:type="dcterms:W3CDTF">2009-05-29T06:47:44Z</dcterms:modified>
  <cp:category/>
  <cp:version/>
  <cp:contentType/>
  <cp:contentStatus/>
</cp:coreProperties>
</file>