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10215" activeTab="0"/>
  </bookViews>
  <sheets>
    <sheet name="MČ Praha 1 - 22" sheetId="1" r:id="rId1"/>
    <sheet name="MČ Praha 23-57" sheetId="2" r:id="rId2"/>
    <sheet name="Celkem" sheetId="3" r:id="rId3"/>
  </sheets>
  <definedNames>
    <definedName name="_xlnm.Print_Titles" localSheetId="1">'MČ Praha 23-57'!$6:$6</definedName>
  </definedNames>
  <calcPr fullCalcOnLoad="1"/>
</workbook>
</file>

<file path=xl/sharedStrings.xml><?xml version="1.0" encoding="utf-8"?>
<sst xmlns="http://schemas.openxmlformats.org/spreadsheetml/2006/main" count="159" uniqueCount="138">
  <si>
    <t xml:space="preserve">Propočet  DVz na rok 2007: </t>
  </si>
  <si>
    <t>v tis.Kč</t>
  </si>
  <si>
    <t>Městská část</t>
  </si>
  <si>
    <r>
      <t>Rozloha       území MČ           v km</t>
    </r>
    <r>
      <rPr>
        <b/>
        <vertAlign val="superscript"/>
        <sz val="8"/>
        <rFont val="Arial CE"/>
        <family val="2"/>
      </rPr>
      <t>2</t>
    </r>
  </si>
  <si>
    <t xml:space="preserve">Dotační vztah HMP 2006               </t>
  </si>
  <si>
    <t>Průměr inkasa DPFOP z let       2003 - 2005</t>
  </si>
  <si>
    <t>Dle počtu obyv.    MČ</t>
  </si>
  <si>
    <t>Dle rozlohy  MČ</t>
  </si>
  <si>
    <t xml:space="preserve"> Návrh dotačních vztahů na r.2007</t>
  </si>
  <si>
    <t xml:space="preserve">Rozdíl  DVz                    2007-2006    </t>
  </si>
  <si>
    <t>Index        DVz       2007/2006    v %</t>
  </si>
  <si>
    <t>Korekce sl.6 na 1/3, když  sl.6 &lt; 0</t>
  </si>
  <si>
    <t>Korekce sl.6 na 1/3, když sl.6 &gt; 0</t>
  </si>
  <si>
    <t>Návrh DVz 2007  po korekci</t>
  </si>
  <si>
    <t>DVz na 1obyv. MČ</t>
  </si>
  <si>
    <t>Dokrytí na min.výši  2,2 tis./obyv.</t>
  </si>
  <si>
    <t xml:space="preserve"> Návrh dot.vztahů na r.2007 po korekci a dokrytí</t>
  </si>
  <si>
    <t>Rozdíl 2007-2006</t>
  </si>
  <si>
    <t>Index 2007/06      v %</t>
  </si>
  <si>
    <t>DVz  2007 na 1 obyv.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</si>
  <si>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</si>
  <si>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</si>
  <si>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</si>
  <si>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</si>
  <si>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</si>
  <si>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</si>
  <si>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</si>
  <si>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</si>
  <si>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</si>
  <si>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</si>
  <si>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</si>
  <si>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</si>
  <si>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</si>
  <si>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</si>
  <si>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</si>
  <si>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</si>
  <si>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</si>
  <si>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</si>
  <si>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</si>
  <si>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</si>
  <si>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</si>
  <si>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</si>
  <si>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 1 - 22</t>
  </si>
  <si>
    <t xml:space="preserve">Nárůstu celkového objemu dot.vztahů pro MČ Praha 1 - 22 pro rok 2007         5%   </t>
  </si>
  <si>
    <r>
      <t xml:space="preserve">                   pak objem k rozdělení               </t>
    </r>
    <r>
      <rPr>
        <b/>
        <sz val="8"/>
        <rFont val="Arial CE"/>
        <family val="2"/>
      </rPr>
      <t xml:space="preserve"> 3 097 072  tis.Kč</t>
    </r>
  </si>
  <si>
    <t>Průměrné inkaso DPFOP z území MČ za r.2003-05                    1 617 891 tis.Kč,    zbývá k dalšímu dělení    1 479 181 tis.Kč</t>
  </si>
  <si>
    <t xml:space="preserve">            - dle počtu obyv.   75%                                          1 109 386 tis.Kč</t>
  </si>
  <si>
    <t xml:space="preserve">            - dle rozlohy 25%                                                      369 795 tis.Kč</t>
  </si>
  <si>
    <t>Počet                 obyv.MČ                 (k 30.9.06)</t>
  </si>
  <si>
    <t>Praha 23 - 57</t>
  </si>
  <si>
    <t>Praha  1 - 22</t>
  </si>
  <si>
    <t>dle smluv</t>
  </si>
  <si>
    <t>C e l k e m</t>
  </si>
  <si>
    <t xml:space="preserve">Dotační vztahy HMP    na r.2006               </t>
  </si>
  <si>
    <t xml:space="preserve">Dotační vztahy HMP        na r.2006               </t>
  </si>
  <si>
    <t>Návrh dotačních vztahů z rozpočtu hl. m. Prahy k městským částem hl. m. Prahy na rok 2007</t>
  </si>
  <si>
    <t xml:space="preserve">A/  Návrh dotačních vztahů z rozpočtu hl. m. Prahy na rok 2007 k MČ Praha 1 - 22    </t>
  </si>
  <si>
    <t>C/  Celková  rekapitulace</t>
  </si>
  <si>
    <t>Rozdíl  DVz          2007-2006</t>
  </si>
  <si>
    <t xml:space="preserve"> </t>
  </si>
  <si>
    <t xml:space="preserve"> Návrh dotačních vztahů na r.2007 </t>
  </si>
  <si>
    <t>Index   DVz             2007/2006            v %</t>
  </si>
  <si>
    <r>
      <t xml:space="preserve">                 </t>
    </r>
    <r>
      <rPr>
        <b/>
        <sz val="8"/>
        <rFont val="Arial CE"/>
        <family val="2"/>
      </rPr>
      <t>P r o p o č t o v é   u k a z a t e l e   aktualizované</t>
    </r>
  </si>
  <si>
    <t>P r o p o č e t   DVz   n a   r o k   2 0 0 7</t>
  </si>
  <si>
    <t xml:space="preserve">Počet     obyv.          (k 30.9.06) </t>
  </si>
  <si>
    <t>Rozloha území v km2</t>
  </si>
  <si>
    <t>Počty žáků (10/06)</t>
  </si>
  <si>
    <t>Plochy vozovek na MČ mimo správu TSK  /m2/ 04/2006</t>
  </si>
  <si>
    <t>Výměry zeleně v ha r.2006</t>
  </si>
  <si>
    <t>SDH  */</t>
  </si>
  <si>
    <t>dle počtu obyv. MČ</t>
  </si>
  <si>
    <t>dle rozlohy území MČ</t>
  </si>
  <si>
    <t>dle počtu žáků ZŠ,MŠ</t>
  </si>
  <si>
    <t>dle plochy komunikací</t>
  </si>
  <si>
    <t>dle plochy zeleně</t>
  </si>
  <si>
    <t>dle SDH</t>
  </si>
  <si>
    <t xml:space="preserve">Dotační vztah HMP 2005               </t>
  </si>
  <si>
    <t>Návrh dotačního vztahu na r.2006</t>
  </si>
  <si>
    <t>Index        DVz       2007/06    v %</t>
  </si>
  <si>
    <t>Korekce sl.9 na 1/3, když  sl.9 &lt; 0</t>
  </si>
  <si>
    <t>Korekce sl.9 na 1/3, když sl.9 &gt; 0</t>
  </si>
  <si>
    <t>DVz na 1obyv.MČ</t>
  </si>
  <si>
    <t xml:space="preserve">       2,2 tis.Kč/obyv.</t>
  </si>
  <si>
    <t>dokrytí na min.výši  2,2 tis./obyv.</t>
  </si>
  <si>
    <r>
      <t xml:space="preserve">Návrh         2007        </t>
    </r>
    <r>
      <rPr>
        <b/>
        <sz val="8"/>
        <rFont val="Arial CE"/>
        <family val="2"/>
      </rPr>
      <t>po korekci a dokrytí</t>
    </r>
  </si>
  <si>
    <t>Dotační vztah na 1 obyv.  r.2007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</si>
  <si>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</si>
  <si>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</si>
  <si>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</si>
  <si>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</si>
  <si>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</si>
  <si>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</si>
  <si>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</si>
  <si>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</si>
  <si>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</si>
  <si>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</si>
  <si>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</si>
  <si>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</si>
  <si>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</si>
  <si>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</si>
  <si>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</si>
  <si>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</si>
  <si>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</si>
  <si>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</si>
  <si>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</si>
  <si>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</si>
  <si>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</si>
  <si>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</si>
  <si>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</si>
  <si>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</si>
  <si>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</si>
  <si>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</si>
  <si>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</si>
  <si>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</si>
  <si>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</si>
  <si>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</si>
  <si>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</si>
  <si>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</si>
  <si>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</si>
  <si>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</si>
  <si>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</si>
  <si>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 23-57</t>
  </si>
  <si>
    <t>dle smluv:</t>
  </si>
  <si>
    <t>Celkem</t>
  </si>
  <si>
    <t xml:space="preserve">Nárůstu celkového objemu dot.vztahů z rozpočtu HMP k MČ Praha 23 - 57 pro rok 2007       5%  </t>
  </si>
  <si>
    <r>
      <t xml:space="preserve">              pak objem k rozdělení             </t>
    </r>
    <r>
      <rPr>
        <b/>
        <sz val="8"/>
        <rFont val="Arial CE"/>
        <family val="2"/>
      </rPr>
      <t>236 123 tis.Kč</t>
    </r>
  </si>
  <si>
    <t>dle počtu obyv.              40%</t>
  </si>
  <si>
    <t xml:space="preserve">  tis.Kč</t>
  </si>
  <si>
    <t xml:space="preserve">dle rozlohy MČ              15%       </t>
  </si>
  <si>
    <t xml:space="preserve">dle počtu žáků ZŠ, MŠ   20%  </t>
  </si>
  <si>
    <t>dle plochy komunikací    10%</t>
  </si>
  <si>
    <t>dle plochy zeleně           10%</t>
  </si>
  <si>
    <t>dle SDH                          5%</t>
  </si>
  <si>
    <t>c e l k e m</t>
  </si>
  <si>
    <t xml:space="preserve">Navýšení  "dle smluv" vyplývá z Dodatku č.2 ke smlouvě mezi HMP, MČ Praha - Ďáblice a MČ Praha - Březiněves  a usn.ZHMP č.36/15 z 30.3.2006 </t>
  </si>
  <si>
    <t>Celkem 1 - 57</t>
  </si>
  <si>
    <t xml:space="preserve">B/  Návrh dotačních vztahů z rozpočtu hl. m. Prahy na rok 2007 k MČ Praha  23 - 57    </t>
  </si>
  <si>
    <t xml:space="preserve">Příloha č. 1 k usnesení ZHMP č.      ze dne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</si>
</sst>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"/>
    <numFmt numFmtId="166" formatCode="#,##0.000"/>
    <numFmt numFmtId="167" formatCode="#,##0.00000"/>
    <numFmt numFmtId="168" formatCode="0.00;[Red]0.00"/>
    <numFmt numFmtId="169" formatCode="0.0000"/>
  </numFmts>
  <fonts count="18">
    <font>
      <sz val="10"/>
      <name val="Arial CE"/>
      <family val="0"/>
    </font>
    <font>
      <b/>
      <u val="single"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i/>
      <u val="single"/>
      <sz val="12"/>
      <name val="Arial CE"/>
      <family val="2"/>
    </font>
    <font>
      <i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u val="double"/>
      <sz val="8"/>
      <name val="Arial CE"/>
      <family val="2"/>
    </font>
    <font>
      <sz val="8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2" fillId="0" borderId="9" xfId="0" applyNumberFormat="1" applyFont="1" applyFill="1" applyBorder="1" applyAlignment="1">
      <alignment/>
    </xf>
    <xf numFmtId="164" fontId="2" fillId="0" borderId="9" xfId="0" applyNumberFormat="1" applyFont="1" applyBorder="1" applyAlignment="1">
      <alignment/>
    </xf>
    <xf numFmtId="3" fontId="3" fillId="2" borderId="9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3" fontId="2" fillId="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" fontId="6" fillId="5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3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3" fontId="6" fillId="4" borderId="23" xfId="0" applyNumberFormat="1" applyFont="1" applyFill="1" applyBorder="1" applyAlignment="1">
      <alignment/>
    </xf>
    <xf numFmtId="4" fontId="6" fillId="0" borderId="23" xfId="0" applyNumberFormat="1" applyFont="1" applyBorder="1" applyAlignment="1">
      <alignment/>
    </xf>
    <xf numFmtId="3" fontId="6" fillId="5" borderId="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2" fontId="6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12" fillId="0" borderId="0" xfId="0" applyFont="1" applyAlignment="1">
      <alignment/>
    </xf>
    <xf numFmtId="3" fontId="2" fillId="0" borderId="24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8" fillId="2" borderId="4" xfId="0" applyFont="1" applyFill="1" applyBorder="1" applyAlignment="1">
      <alignment horizontal="center" wrapText="1"/>
    </xf>
    <xf numFmtId="3" fontId="8" fillId="2" borderId="4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6" fillId="0" borderId="0" xfId="0" applyFont="1" applyAlignment="1">
      <alignment/>
    </xf>
    <xf numFmtId="0" fontId="2" fillId="4" borderId="28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4" fillId="5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3" fontId="2" fillId="0" borderId="31" xfId="0" applyNumberFormat="1" applyFont="1" applyFill="1" applyBorder="1" applyAlignment="1">
      <alignment/>
    </xf>
    <xf numFmtId="3" fontId="17" fillId="0" borderId="9" xfId="19" applyNumberFormat="1" applyFont="1" applyFill="1" applyBorder="1">
      <alignment/>
      <protection/>
    </xf>
    <xf numFmtId="168" fontId="2" fillId="0" borderId="10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3" fontId="2" fillId="4" borderId="9" xfId="0" applyNumberFormat="1" applyFont="1" applyFill="1" applyBorder="1" applyAlignment="1">
      <alignment/>
    </xf>
    <xf numFmtId="2" fontId="2" fillId="0" borderId="9" xfId="0" applyNumberFormat="1" applyFont="1" applyBorder="1" applyAlignment="1">
      <alignment/>
    </xf>
    <xf numFmtId="3" fontId="6" fillId="5" borderId="9" xfId="0" applyNumberFormat="1" applyFont="1" applyFill="1" applyBorder="1" applyAlignment="1">
      <alignment/>
    </xf>
    <xf numFmtId="3" fontId="3" fillId="2" borderId="32" xfId="0" applyNumberFormat="1" applyFont="1" applyFill="1" applyBorder="1" applyAlignment="1">
      <alignment/>
    </xf>
    <xf numFmtId="3" fontId="6" fillId="3" borderId="33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168" fontId="2" fillId="0" borderId="9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9" fontId="2" fillId="0" borderId="0" xfId="20" applyFont="1" applyAlignment="1">
      <alignment/>
    </xf>
    <xf numFmtId="0" fontId="11" fillId="0" borderId="26" xfId="0" applyFont="1" applyBorder="1" applyAlignment="1">
      <alignment/>
    </xf>
    <xf numFmtId="0" fontId="17" fillId="0" borderId="35" xfId="19" applyFont="1" applyFill="1" applyBorder="1">
      <alignment/>
      <protection/>
    </xf>
    <xf numFmtId="2" fontId="17" fillId="0" borderId="16" xfId="19" applyNumberFormat="1" applyFont="1" applyFill="1" applyBorder="1">
      <alignment/>
      <protection/>
    </xf>
    <xf numFmtId="3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9" fillId="3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3" fontId="2" fillId="4" borderId="15" xfId="0" applyNumberFormat="1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3" fontId="2" fillId="5" borderId="15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169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21" xfId="0" applyNumberFormat="1" applyFont="1" applyBorder="1" applyAlignment="1">
      <alignment/>
    </xf>
    <xf numFmtId="3" fontId="6" fillId="5" borderId="21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" fontId="2" fillId="5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29" xfId="0" applyFont="1" applyBorder="1" applyAlignment="1">
      <alignment/>
    </xf>
    <xf numFmtId="165" fontId="3" fillId="2" borderId="8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165" fontId="6" fillId="3" borderId="41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165" fontId="2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165" fontId="2" fillId="4" borderId="40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165" fontId="6" fillId="5" borderId="39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6" fillId="0" borderId="43" xfId="0" applyFont="1" applyFill="1" applyBorder="1" applyAlignment="1">
      <alignment/>
    </xf>
    <xf numFmtId="0" fontId="2" fillId="0" borderId="9" xfId="0" applyFont="1" applyBorder="1" applyAlignment="1">
      <alignment/>
    </xf>
    <xf numFmtId="165" fontId="3" fillId="2" borderId="1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65" fontId="6" fillId="3" borderId="9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2" fontId="2" fillId="0" borderId="18" xfId="0" applyNumberFormat="1" applyFont="1" applyBorder="1" applyAlignment="1">
      <alignment/>
    </xf>
    <xf numFmtId="165" fontId="2" fillId="4" borderId="18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65" fontId="6" fillId="5" borderId="9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44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65" fontId="3" fillId="2" borderId="47" xfId="0" applyNumberFormat="1" applyFont="1" applyFill="1" applyBorder="1" applyAlignment="1">
      <alignment/>
    </xf>
    <xf numFmtId="0" fontId="2" fillId="0" borderId="48" xfId="0" applyFont="1" applyBorder="1" applyAlignment="1">
      <alignment/>
    </xf>
    <xf numFmtId="165" fontId="6" fillId="3" borderId="45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165" fontId="2" fillId="0" borderId="45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165" fontId="2" fillId="4" borderId="48" xfId="0" applyNumberFormat="1" applyFont="1" applyFill="1" applyBorder="1" applyAlignment="1">
      <alignment/>
    </xf>
    <xf numFmtId="165" fontId="6" fillId="5" borderId="45" xfId="0" applyNumberFormat="1" applyFont="1" applyFill="1" applyBorder="1" applyAlignment="1">
      <alignment/>
    </xf>
    <xf numFmtId="4" fontId="2" fillId="0" borderId="45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8" fillId="0" borderId="50" xfId="0" applyFont="1" applyFill="1" applyBorder="1" applyAlignment="1">
      <alignment/>
    </xf>
    <xf numFmtId="0" fontId="6" fillId="0" borderId="51" xfId="0" applyFont="1" applyBorder="1" applyAlignment="1">
      <alignment/>
    </xf>
    <xf numFmtId="0" fontId="6" fillId="0" borderId="0" xfId="0" applyFont="1" applyBorder="1" applyAlignment="1">
      <alignment/>
    </xf>
    <xf numFmtId="165" fontId="8" fillId="2" borderId="27" xfId="0" applyNumberFormat="1" applyFont="1" applyFill="1" applyBorder="1" applyAlignment="1">
      <alignment/>
    </xf>
    <xf numFmtId="0" fontId="6" fillId="0" borderId="52" xfId="0" applyFont="1" applyBorder="1" applyAlignment="1">
      <alignment/>
    </xf>
    <xf numFmtId="165" fontId="6" fillId="3" borderId="51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165" fontId="6" fillId="0" borderId="51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165" fontId="6" fillId="4" borderId="52" xfId="0" applyNumberFormat="1" applyFont="1" applyFill="1" applyBorder="1" applyAlignment="1">
      <alignment/>
    </xf>
    <xf numFmtId="165" fontId="6" fillId="5" borderId="51" xfId="0" applyNumberFormat="1" applyFont="1" applyFill="1" applyBorder="1" applyAlignment="1">
      <alignment/>
    </xf>
    <xf numFmtId="4" fontId="6" fillId="0" borderId="51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165" fontId="3" fillId="2" borderId="26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165" fontId="6" fillId="3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4" borderId="35" xfId="0" applyNumberFormat="1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165" fontId="8" fillId="2" borderId="4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165" fontId="6" fillId="3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2" fontId="6" fillId="0" borderId="23" xfId="0" applyNumberFormat="1" applyFont="1" applyBorder="1" applyAlignment="1">
      <alignment/>
    </xf>
    <xf numFmtId="165" fontId="6" fillId="4" borderId="23" xfId="0" applyNumberFormat="1" applyFont="1" applyFill="1" applyBorder="1" applyAlignment="1">
      <alignment/>
    </xf>
    <xf numFmtId="165" fontId="6" fillId="5" borderId="21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165" fontId="0" fillId="5" borderId="26" xfId="0" applyNumberFormat="1" applyFill="1" applyBorder="1" applyAlignment="1">
      <alignment/>
    </xf>
    <xf numFmtId="165" fontId="0" fillId="5" borderId="27" xfId="0" applyNumberFormat="1" applyFill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4" fillId="5" borderId="25" xfId="0" applyNumberFormat="1" applyFont="1" applyFill="1" applyBorder="1" applyAlignment="1">
      <alignment/>
    </xf>
    <xf numFmtId="165" fontId="14" fillId="5" borderId="4" xfId="0" applyNumberFormat="1" applyFont="1" applyFill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OBYVATELÉ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workbookViewId="0" topLeftCell="A1">
      <pane xSplit="3" ySplit="7" topLeftCell="E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6" sqref="K6"/>
    </sheetView>
  </sheetViews>
  <sheetFormatPr defaultColWidth="9.00390625" defaultRowHeight="12.75"/>
  <cols>
    <col min="1" max="1" width="11.375" style="2" customWidth="1"/>
    <col min="2" max="2" width="8.625" style="2" hidden="1" customWidth="1"/>
    <col min="3" max="3" width="8.75390625" style="2" hidden="1" customWidth="1"/>
    <col min="4" max="4" width="9.00390625" style="2" customWidth="1"/>
    <col min="5" max="5" width="0.12890625" style="2" customWidth="1"/>
    <col min="6" max="6" width="9.75390625" style="2" customWidth="1"/>
    <col min="7" max="7" width="8.125" style="2" customWidth="1"/>
    <col min="8" max="8" width="7.125" style="2" customWidth="1"/>
    <col min="9" max="9" width="9.125" style="2" customWidth="1"/>
    <col min="10" max="10" width="8.125" style="2" customWidth="1"/>
    <col min="11" max="11" width="8.375" style="2" customWidth="1"/>
    <col min="12" max="12" width="7.75390625" style="2" customWidth="1"/>
    <col min="13" max="13" width="7.375" style="2" customWidth="1"/>
    <col min="14" max="14" width="8.125" style="2" customWidth="1"/>
    <col min="15" max="15" width="6.375" style="2" customWidth="1"/>
    <col min="16" max="16" width="8.00390625" style="2" customWidth="1"/>
    <col min="17" max="17" width="9.00390625" style="2" customWidth="1"/>
    <col min="18" max="18" width="8.375" style="3" customWidth="1"/>
    <col min="19" max="19" width="7.25390625" style="3" customWidth="1"/>
    <col min="20" max="20" width="7.375" style="2" customWidth="1"/>
    <col min="21" max="16384" width="9.125" style="2" customWidth="1"/>
  </cols>
  <sheetData>
    <row r="1" spans="1:17" ht="12.75">
      <c r="A1" s="77"/>
      <c r="C1" s="1"/>
      <c r="O1" s="77" t="s">
        <v>137</v>
      </c>
      <c r="P1" s="77"/>
      <c r="Q1" s="77"/>
    </row>
    <row r="2" spans="1:17" ht="15.75">
      <c r="A2" s="77"/>
      <c r="C2" s="1"/>
      <c r="D2" s="5" t="s">
        <v>55</v>
      </c>
      <c r="Q2" s="72"/>
    </row>
    <row r="3" spans="1:17" ht="15">
      <c r="A3" s="72"/>
      <c r="C3" s="1"/>
      <c r="Q3" s="72"/>
    </row>
    <row r="4" spans="1:4" ht="12.75">
      <c r="A4" s="4"/>
      <c r="C4" s="6"/>
      <c r="D4" s="4" t="s">
        <v>56</v>
      </c>
    </row>
    <row r="5" spans="1:3" ht="13.5" thickBot="1">
      <c r="A5" s="4"/>
      <c r="C5" s="6"/>
    </row>
    <row r="6" spans="6:18" ht="12" customHeight="1" thickBot="1">
      <c r="F6" s="7" t="s">
        <v>0</v>
      </c>
      <c r="G6" s="8"/>
      <c r="H6" s="8"/>
      <c r="I6" s="9"/>
      <c r="Q6" s="10"/>
      <c r="R6" s="10" t="s">
        <v>1</v>
      </c>
    </row>
    <row r="7" spans="1:20" ht="72.75" customHeight="1" thickBot="1">
      <c r="A7" s="11" t="s">
        <v>2</v>
      </c>
      <c r="B7" s="12" t="s">
        <v>48</v>
      </c>
      <c r="C7" s="12" t="s">
        <v>3</v>
      </c>
      <c r="D7" s="75" t="s">
        <v>54</v>
      </c>
      <c r="F7" s="14" t="s">
        <v>5</v>
      </c>
      <c r="G7" s="14" t="s">
        <v>6</v>
      </c>
      <c r="H7" s="14" t="s">
        <v>7</v>
      </c>
      <c r="I7" s="15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7" t="s">
        <v>13</v>
      </c>
      <c r="O7" s="12" t="s">
        <v>14</v>
      </c>
      <c r="P7" s="12" t="s">
        <v>15</v>
      </c>
      <c r="Q7" s="18" t="s">
        <v>16</v>
      </c>
      <c r="R7" s="16" t="s">
        <v>17</v>
      </c>
      <c r="S7" s="16" t="s">
        <v>18</v>
      </c>
      <c r="T7" s="19" t="s">
        <v>19</v>
      </c>
    </row>
    <row r="8" spans="1:20" ht="12" thickBot="1">
      <c r="A8" s="6"/>
      <c r="D8" s="20">
        <v>1</v>
      </c>
      <c r="E8" s="20"/>
      <c r="F8" s="20">
        <v>2</v>
      </c>
      <c r="G8" s="20">
        <v>3</v>
      </c>
      <c r="H8" s="20">
        <v>4</v>
      </c>
      <c r="I8" s="20">
        <v>5</v>
      </c>
      <c r="J8" s="21">
        <v>6</v>
      </c>
      <c r="K8" s="21">
        <v>7</v>
      </c>
      <c r="L8" s="20">
        <v>8</v>
      </c>
      <c r="M8" s="20">
        <v>9</v>
      </c>
      <c r="N8" s="20">
        <v>10</v>
      </c>
      <c r="O8" s="22">
        <v>11</v>
      </c>
      <c r="P8" s="2">
        <v>12</v>
      </c>
      <c r="Q8" s="21">
        <v>13</v>
      </c>
      <c r="R8" s="23">
        <v>14</v>
      </c>
      <c r="S8" s="23">
        <v>15</v>
      </c>
      <c r="T8" s="24">
        <v>16</v>
      </c>
    </row>
    <row r="9" spans="1:20" ht="11.25">
      <c r="A9" s="25" t="s">
        <v>20</v>
      </c>
      <c r="B9" s="73">
        <v>34636</v>
      </c>
      <c r="C9" s="27">
        <v>5.5138</v>
      </c>
      <c r="D9" s="28">
        <v>179784</v>
      </c>
      <c r="F9" s="26">
        <v>127127</v>
      </c>
      <c r="G9" s="29">
        <f aca="true" t="shared" si="0" ref="G9:G30">G$32/B$32*B9</f>
        <v>33906.8139747486</v>
      </c>
      <c r="H9" s="29">
        <f aca="true" t="shared" si="1" ref="H9:H30">H$32/C$32*C9</f>
        <v>6636.085213037474</v>
      </c>
      <c r="I9" s="30">
        <f aca="true" t="shared" si="2" ref="I9:I30">F9+G9+H9</f>
        <v>167669.89918778607</v>
      </c>
      <c r="J9" s="29">
        <f aca="true" t="shared" si="3" ref="J9:J30">I9-D9</f>
        <v>-12114.100812213932</v>
      </c>
      <c r="K9" s="31">
        <f aca="true" t="shared" si="4" ref="K9:K30">I9/D9*100</f>
        <v>93.26185822308219</v>
      </c>
      <c r="L9" s="29">
        <f>J9/3</f>
        <v>-4038.0336040713105</v>
      </c>
      <c r="M9" s="29"/>
      <c r="N9" s="32">
        <f aca="true" t="shared" si="5" ref="N9:N30">D9+L9+M9</f>
        <v>175745.9663959287</v>
      </c>
      <c r="O9" s="33">
        <f aca="true" t="shared" si="6" ref="O9:O30">N9/B9</f>
        <v>5.074083797087675</v>
      </c>
      <c r="P9" s="29"/>
      <c r="Q9" s="34">
        <f aca="true" t="shared" si="7" ref="Q9:Q30">N9+P9</f>
        <v>175745.9663959287</v>
      </c>
      <c r="R9" s="35">
        <f aca="true" t="shared" si="8" ref="R9:R30">Q9-D9</f>
        <v>-4038.033604071301</v>
      </c>
      <c r="S9" s="36">
        <f aca="true" t="shared" si="9" ref="S9:S30">Q9/D9*100</f>
        <v>97.75395274102739</v>
      </c>
      <c r="T9" s="37">
        <f aca="true" t="shared" si="10" ref="T9:T30">Q9/B9</f>
        <v>5.074083797087675</v>
      </c>
    </row>
    <row r="10" spans="1:20" ht="11.25">
      <c r="A10" s="38" t="s">
        <v>21</v>
      </c>
      <c r="B10" s="73">
        <v>50081</v>
      </c>
      <c r="C10" s="27">
        <v>4.179</v>
      </c>
      <c r="D10" s="28">
        <v>192005</v>
      </c>
      <c r="F10" s="26">
        <v>107166</v>
      </c>
      <c r="G10" s="29">
        <f t="shared" si="0"/>
        <v>49026.6529238187</v>
      </c>
      <c r="H10" s="29">
        <f t="shared" si="1"/>
        <v>5029.598481135262</v>
      </c>
      <c r="I10" s="30">
        <f t="shared" si="2"/>
        <v>161222.25140495397</v>
      </c>
      <c r="J10" s="29">
        <f t="shared" si="3"/>
        <v>-30782.748595046025</v>
      </c>
      <c r="K10" s="31">
        <f t="shared" si="4"/>
        <v>83.96773594695658</v>
      </c>
      <c r="L10" s="29">
        <f>J10/3</f>
        <v>-10260.916198348676</v>
      </c>
      <c r="M10" s="29"/>
      <c r="N10" s="32">
        <f t="shared" si="5"/>
        <v>181744.08380165132</v>
      </c>
      <c r="O10" s="33">
        <f t="shared" si="6"/>
        <v>3.629002691672517</v>
      </c>
      <c r="P10" s="29"/>
      <c r="Q10" s="34">
        <f t="shared" si="7"/>
        <v>181744.08380165132</v>
      </c>
      <c r="R10" s="35">
        <f t="shared" si="8"/>
        <v>-10260.916198348685</v>
      </c>
      <c r="S10" s="36">
        <f t="shared" si="9"/>
        <v>94.65591198231886</v>
      </c>
      <c r="T10" s="37">
        <f t="shared" si="10"/>
        <v>3.629002691672517</v>
      </c>
    </row>
    <row r="11" spans="1:20" ht="11.25">
      <c r="A11" s="38" t="s">
        <v>22</v>
      </c>
      <c r="B11" s="73">
        <v>73528</v>
      </c>
      <c r="C11" s="27">
        <v>6.4837</v>
      </c>
      <c r="D11" s="28">
        <v>160706</v>
      </c>
      <c r="F11" s="26">
        <v>100661</v>
      </c>
      <c r="G11" s="29">
        <f t="shared" si="0"/>
        <v>71980.02707978159</v>
      </c>
      <c r="H11" s="29">
        <f t="shared" si="1"/>
        <v>7803.399777970016</v>
      </c>
      <c r="I11" s="30">
        <f t="shared" si="2"/>
        <v>180444.4268577516</v>
      </c>
      <c r="J11" s="29">
        <f t="shared" si="3"/>
        <v>19738.42685775159</v>
      </c>
      <c r="K11" s="31">
        <f t="shared" si="4"/>
        <v>112.28232104448594</v>
      </c>
      <c r="L11" s="29"/>
      <c r="M11" s="29">
        <f aca="true" t="shared" si="11" ref="M11:M20">J11/3</f>
        <v>6579.47561925053</v>
      </c>
      <c r="N11" s="32">
        <f t="shared" si="5"/>
        <v>167285.47561925053</v>
      </c>
      <c r="O11" s="33">
        <f t="shared" si="6"/>
        <v>2.2751261508439033</v>
      </c>
      <c r="P11" s="29"/>
      <c r="Q11" s="34">
        <f t="shared" si="7"/>
        <v>167285.47561925053</v>
      </c>
      <c r="R11" s="35">
        <f t="shared" si="8"/>
        <v>6579.47561925053</v>
      </c>
      <c r="S11" s="36">
        <f t="shared" si="9"/>
        <v>104.09410701482864</v>
      </c>
      <c r="T11" s="37">
        <f t="shared" si="10"/>
        <v>2.2751261508439033</v>
      </c>
    </row>
    <row r="12" spans="1:20" ht="11.25">
      <c r="A12" s="38" t="s">
        <v>23</v>
      </c>
      <c r="B12" s="73">
        <v>136181</v>
      </c>
      <c r="C12" s="27">
        <v>24.1986</v>
      </c>
      <c r="D12" s="28">
        <v>336178</v>
      </c>
      <c r="F12" s="26">
        <v>188127</v>
      </c>
      <c r="G12" s="29">
        <f t="shared" si="0"/>
        <v>133314.0037502956</v>
      </c>
      <c r="H12" s="29">
        <f t="shared" si="1"/>
        <v>29124.010960899675</v>
      </c>
      <c r="I12" s="30">
        <f t="shared" si="2"/>
        <v>350565.0147111953</v>
      </c>
      <c r="J12" s="29">
        <f t="shared" si="3"/>
        <v>14387.014711195312</v>
      </c>
      <c r="K12" s="31">
        <f t="shared" si="4"/>
        <v>104.27958245667335</v>
      </c>
      <c r="L12" s="29"/>
      <c r="M12" s="29">
        <f t="shared" si="11"/>
        <v>4795.671570398437</v>
      </c>
      <c r="N12" s="32">
        <f t="shared" si="5"/>
        <v>340973.67157039844</v>
      </c>
      <c r="O12" s="33">
        <f t="shared" si="6"/>
        <v>2.503827050545953</v>
      </c>
      <c r="P12" s="29"/>
      <c r="Q12" s="34">
        <f t="shared" si="7"/>
        <v>340973.67157039844</v>
      </c>
      <c r="R12" s="35">
        <f t="shared" si="8"/>
        <v>4795.671570398437</v>
      </c>
      <c r="S12" s="36">
        <f t="shared" si="9"/>
        <v>101.42652748555778</v>
      </c>
      <c r="T12" s="37">
        <f t="shared" si="10"/>
        <v>2.503827050545953</v>
      </c>
    </row>
    <row r="13" spans="1:20" ht="11.25">
      <c r="A13" s="38" t="s">
        <v>24</v>
      </c>
      <c r="B13" s="73">
        <v>82639</v>
      </c>
      <c r="C13" s="27">
        <v>27.4994</v>
      </c>
      <c r="D13" s="28">
        <v>197863</v>
      </c>
      <c r="F13" s="26">
        <v>154262</v>
      </c>
      <c r="G13" s="29">
        <f t="shared" si="0"/>
        <v>80899.21469162863</v>
      </c>
      <c r="H13" s="29">
        <f t="shared" si="1"/>
        <v>33096.6596008928</v>
      </c>
      <c r="I13" s="30">
        <f t="shared" si="2"/>
        <v>268257.87429252145</v>
      </c>
      <c r="J13" s="29">
        <f t="shared" si="3"/>
        <v>70394.87429252145</v>
      </c>
      <c r="K13" s="31">
        <f t="shared" si="4"/>
        <v>135.57758362731863</v>
      </c>
      <c r="L13" s="29"/>
      <c r="M13" s="29">
        <f t="shared" si="11"/>
        <v>23464.958097507148</v>
      </c>
      <c r="N13" s="32">
        <f t="shared" si="5"/>
        <v>221327.95809750716</v>
      </c>
      <c r="O13" s="33">
        <f t="shared" si="6"/>
        <v>2.678250681851271</v>
      </c>
      <c r="P13" s="29"/>
      <c r="Q13" s="34">
        <f t="shared" si="7"/>
        <v>221327.95809750716</v>
      </c>
      <c r="R13" s="35">
        <f t="shared" si="8"/>
        <v>23464.95809750716</v>
      </c>
      <c r="S13" s="36">
        <f t="shared" si="9"/>
        <v>111.85919454243955</v>
      </c>
      <c r="T13" s="37">
        <f t="shared" si="10"/>
        <v>2.678250681851271</v>
      </c>
    </row>
    <row r="14" spans="1:20" ht="11.25">
      <c r="A14" s="38" t="s">
        <v>25</v>
      </c>
      <c r="B14" s="73">
        <v>102984</v>
      </c>
      <c r="C14" s="27">
        <v>41.5611</v>
      </c>
      <c r="D14" s="28">
        <v>296823</v>
      </c>
      <c r="F14" s="26">
        <v>198010</v>
      </c>
      <c r="G14" s="29">
        <f t="shared" si="0"/>
        <v>100815.89474464458</v>
      </c>
      <c r="H14" s="29">
        <f t="shared" si="1"/>
        <v>50020.49424128039</v>
      </c>
      <c r="I14" s="30">
        <f t="shared" si="2"/>
        <v>348846.38898592495</v>
      </c>
      <c r="J14" s="29">
        <f t="shared" si="3"/>
        <v>52023.38898592495</v>
      </c>
      <c r="K14" s="31">
        <f t="shared" si="4"/>
        <v>117.5267378154405</v>
      </c>
      <c r="L14" s="29"/>
      <c r="M14" s="29">
        <f t="shared" si="11"/>
        <v>17341.12966197498</v>
      </c>
      <c r="N14" s="32">
        <f t="shared" si="5"/>
        <v>314164.12966197496</v>
      </c>
      <c r="O14" s="33">
        <f t="shared" si="6"/>
        <v>3.050611062514322</v>
      </c>
      <c r="P14" s="29"/>
      <c r="Q14" s="34">
        <f t="shared" si="7"/>
        <v>314164.12966197496</v>
      </c>
      <c r="R14" s="35">
        <f t="shared" si="8"/>
        <v>17341.129661974963</v>
      </c>
      <c r="S14" s="36">
        <f t="shared" si="9"/>
        <v>105.84224593848015</v>
      </c>
      <c r="T14" s="37">
        <f t="shared" si="10"/>
        <v>3.050611062514322</v>
      </c>
    </row>
    <row r="15" spans="1:20" ht="11.25">
      <c r="A15" s="38" t="s">
        <v>26</v>
      </c>
      <c r="B15" s="73">
        <v>42056</v>
      </c>
      <c r="C15" s="27">
        <v>7.1217</v>
      </c>
      <c r="D15" s="28">
        <v>99829</v>
      </c>
      <c r="F15" s="26">
        <v>62602</v>
      </c>
      <c r="G15" s="29">
        <f t="shared" si="0"/>
        <v>41170.6019321523</v>
      </c>
      <c r="H15" s="29">
        <f t="shared" si="1"/>
        <v>8571.259034003588</v>
      </c>
      <c r="I15" s="30">
        <f t="shared" si="2"/>
        <v>112343.86096615587</v>
      </c>
      <c r="J15" s="29">
        <f t="shared" si="3"/>
        <v>12514.860966155873</v>
      </c>
      <c r="K15" s="31">
        <f t="shared" si="4"/>
        <v>112.53629803579707</v>
      </c>
      <c r="L15" s="29"/>
      <c r="M15" s="29">
        <f t="shared" si="11"/>
        <v>4171.620322051957</v>
      </c>
      <c r="N15" s="32">
        <f t="shared" si="5"/>
        <v>104000.62032205195</v>
      </c>
      <c r="O15" s="33">
        <f t="shared" si="6"/>
        <v>2.472908035049742</v>
      </c>
      <c r="P15" s="29"/>
      <c r="Q15" s="34">
        <f t="shared" si="7"/>
        <v>104000.62032205195</v>
      </c>
      <c r="R15" s="35">
        <f t="shared" si="8"/>
        <v>4171.620322051953</v>
      </c>
      <c r="S15" s="36">
        <f t="shared" si="9"/>
        <v>104.17876601193237</v>
      </c>
      <c r="T15" s="37">
        <f t="shared" si="10"/>
        <v>2.472908035049742</v>
      </c>
    </row>
    <row r="16" spans="1:20" ht="11.25">
      <c r="A16" s="38" t="s">
        <v>27</v>
      </c>
      <c r="B16" s="73">
        <v>106168</v>
      </c>
      <c r="C16" s="27">
        <v>21.7997</v>
      </c>
      <c r="D16" s="28">
        <v>225945</v>
      </c>
      <c r="F16" s="26">
        <v>119370</v>
      </c>
      <c r="G16" s="29">
        <f t="shared" si="0"/>
        <v>103932.8625150453</v>
      </c>
      <c r="H16" s="29">
        <f t="shared" si="1"/>
        <v>26236.836087390373</v>
      </c>
      <c r="I16" s="30">
        <f t="shared" si="2"/>
        <v>249539.69860243567</v>
      </c>
      <c r="J16" s="29">
        <f t="shared" si="3"/>
        <v>23594.698602435674</v>
      </c>
      <c r="K16" s="31">
        <f t="shared" si="4"/>
        <v>110.44267348356267</v>
      </c>
      <c r="L16" s="29"/>
      <c r="M16" s="29">
        <f t="shared" si="11"/>
        <v>7864.899534145225</v>
      </c>
      <c r="N16" s="32">
        <f t="shared" si="5"/>
        <v>233809.89953414522</v>
      </c>
      <c r="O16" s="33">
        <f t="shared" si="6"/>
        <v>2.202263389478423</v>
      </c>
      <c r="P16" s="29"/>
      <c r="Q16" s="34">
        <f t="shared" si="7"/>
        <v>233809.89953414522</v>
      </c>
      <c r="R16" s="35">
        <f t="shared" si="8"/>
        <v>7864.899534145225</v>
      </c>
      <c r="S16" s="36">
        <f t="shared" si="9"/>
        <v>103.48089116118754</v>
      </c>
      <c r="T16" s="37">
        <f t="shared" si="10"/>
        <v>2.202263389478423</v>
      </c>
    </row>
    <row r="17" spans="1:20" ht="11.25">
      <c r="A17" s="38" t="s">
        <v>28</v>
      </c>
      <c r="B17" s="73">
        <v>47086</v>
      </c>
      <c r="C17" s="27">
        <v>13.3103</v>
      </c>
      <c r="D17" s="28">
        <v>97547</v>
      </c>
      <c r="F17" s="26">
        <v>42982</v>
      </c>
      <c r="G17" s="29">
        <f t="shared" si="0"/>
        <v>46094.70616742731</v>
      </c>
      <c r="H17" s="29">
        <f t="shared" si="1"/>
        <v>16019.493817529235</v>
      </c>
      <c r="I17" s="30">
        <f t="shared" si="2"/>
        <v>105096.19998495655</v>
      </c>
      <c r="J17" s="29">
        <f t="shared" si="3"/>
        <v>7549.199984956547</v>
      </c>
      <c r="K17" s="31">
        <f t="shared" si="4"/>
        <v>107.73903860186019</v>
      </c>
      <c r="L17" s="29"/>
      <c r="M17" s="29">
        <f t="shared" si="11"/>
        <v>2516.3999949855156</v>
      </c>
      <c r="N17" s="32">
        <f t="shared" si="5"/>
        <v>100063.39999498552</v>
      </c>
      <c r="O17" s="33">
        <f t="shared" si="6"/>
        <v>2.1251199930974285</v>
      </c>
      <c r="P17" s="29">
        <v>3526</v>
      </c>
      <c r="Q17" s="34">
        <f t="shared" si="7"/>
        <v>103589.39999498552</v>
      </c>
      <c r="R17" s="35">
        <f t="shared" si="8"/>
        <v>6042.399994985521</v>
      </c>
      <c r="S17" s="36">
        <f t="shared" si="9"/>
        <v>106.19434733511592</v>
      </c>
      <c r="T17" s="37">
        <f t="shared" si="10"/>
        <v>2.2000042474405452</v>
      </c>
    </row>
    <row r="18" spans="1:20" ht="11.25">
      <c r="A18" s="38" t="s">
        <v>29</v>
      </c>
      <c r="B18" s="73">
        <v>112750</v>
      </c>
      <c r="C18" s="27">
        <v>18.6031</v>
      </c>
      <c r="D18" s="28">
        <v>240173</v>
      </c>
      <c r="F18" s="26">
        <v>136060</v>
      </c>
      <c r="G18" s="29">
        <f t="shared" si="0"/>
        <v>110376.29274895786</v>
      </c>
      <c r="H18" s="29">
        <f t="shared" si="1"/>
        <v>22389.596435608375</v>
      </c>
      <c r="I18" s="30">
        <f t="shared" si="2"/>
        <v>268825.8891845663</v>
      </c>
      <c r="J18" s="29">
        <f t="shared" si="3"/>
        <v>28652.889184566273</v>
      </c>
      <c r="K18" s="31">
        <f t="shared" si="4"/>
        <v>111.93010421011782</v>
      </c>
      <c r="L18" s="29"/>
      <c r="M18" s="29">
        <f t="shared" si="11"/>
        <v>9550.96306152209</v>
      </c>
      <c r="N18" s="32">
        <f t="shared" si="5"/>
        <v>249723.96306152208</v>
      </c>
      <c r="O18" s="33">
        <f t="shared" si="6"/>
        <v>2.21484667903789</v>
      </c>
      <c r="P18" s="29"/>
      <c r="Q18" s="34">
        <f t="shared" si="7"/>
        <v>249723.96306152208</v>
      </c>
      <c r="R18" s="35">
        <f t="shared" si="8"/>
        <v>9550.963061522081</v>
      </c>
      <c r="S18" s="36">
        <f t="shared" si="9"/>
        <v>103.9767014033726</v>
      </c>
      <c r="T18" s="37">
        <f t="shared" si="10"/>
        <v>2.21484667903789</v>
      </c>
    </row>
    <row r="19" spans="1:20" ht="11.25">
      <c r="A19" s="38" t="s">
        <v>30</v>
      </c>
      <c r="B19" s="73">
        <v>79801</v>
      </c>
      <c r="C19" s="27">
        <v>9.7935</v>
      </c>
      <c r="D19" s="28">
        <v>186716</v>
      </c>
      <c r="F19" s="26">
        <v>102046</v>
      </c>
      <c r="G19" s="29">
        <f t="shared" si="0"/>
        <v>78120.96263999633</v>
      </c>
      <c r="H19" s="29">
        <f t="shared" si="1"/>
        <v>11786.88028834606</v>
      </c>
      <c r="I19" s="30">
        <f t="shared" si="2"/>
        <v>191953.84292834238</v>
      </c>
      <c r="J19" s="29">
        <f t="shared" si="3"/>
        <v>5237.842928342376</v>
      </c>
      <c r="K19" s="31">
        <f t="shared" si="4"/>
        <v>102.80524589662502</v>
      </c>
      <c r="L19" s="29"/>
      <c r="M19" s="29">
        <f t="shared" si="11"/>
        <v>1745.947642780792</v>
      </c>
      <c r="N19" s="32">
        <f t="shared" si="5"/>
        <v>188461.94764278078</v>
      </c>
      <c r="O19" s="33">
        <f t="shared" si="6"/>
        <v>2.3616489472911466</v>
      </c>
      <c r="P19" s="29"/>
      <c r="Q19" s="34">
        <f t="shared" si="7"/>
        <v>188461.94764278078</v>
      </c>
      <c r="R19" s="35">
        <f t="shared" si="8"/>
        <v>1745.9476427807822</v>
      </c>
      <c r="S19" s="36">
        <f t="shared" si="9"/>
        <v>100.93508196554166</v>
      </c>
      <c r="T19" s="37">
        <f t="shared" si="10"/>
        <v>2.3616489472911466</v>
      </c>
    </row>
    <row r="20" spans="1:20" ht="11.25">
      <c r="A20" s="38" t="s">
        <v>31</v>
      </c>
      <c r="B20" s="73">
        <v>55272</v>
      </c>
      <c r="C20" s="27">
        <v>23.3182</v>
      </c>
      <c r="D20" s="28">
        <v>143328</v>
      </c>
      <c r="F20" s="26">
        <v>63770</v>
      </c>
      <c r="G20" s="29">
        <f t="shared" si="0"/>
        <v>54108.36765250908</v>
      </c>
      <c r="H20" s="29">
        <f t="shared" si="1"/>
        <v>28064.413329219493</v>
      </c>
      <c r="I20" s="30">
        <f t="shared" si="2"/>
        <v>145942.78098172857</v>
      </c>
      <c r="J20" s="29">
        <f t="shared" si="3"/>
        <v>2614.7809817285743</v>
      </c>
      <c r="K20" s="31">
        <f t="shared" si="4"/>
        <v>101.82433368338954</v>
      </c>
      <c r="L20" s="29"/>
      <c r="M20" s="29">
        <f t="shared" si="11"/>
        <v>871.5936605761914</v>
      </c>
      <c r="N20" s="32">
        <f t="shared" si="5"/>
        <v>144199.59366057618</v>
      </c>
      <c r="O20" s="33">
        <f t="shared" si="6"/>
        <v>2.608908555155887</v>
      </c>
      <c r="P20" s="29"/>
      <c r="Q20" s="34">
        <f t="shared" si="7"/>
        <v>144199.59366057618</v>
      </c>
      <c r="R20" s="35">
        <f t="shared" si="8"/>
        <v>871.5936605761817</v>
      </c>
      <c r="S20" s="36">
        <f t="shared" si="9"/>
        <v>100.60811122779651</v>
      </c>
      <c r="T20" s="37">
        <f t="shared" si="10"/>
        <v>2.608908555155887</v>
      </c>
    </row>
    <row r="21" spans="1:20" ht="11.25">
      <c r="A21" s="38" t="s">
        <v>32</v>
      </c>
      <c r="B21" s="73">
        <v>56140</v>
      </c>
      <c r="C21" s="27">
        <v>13.2269</v>
      </c>
      <c r="D21" s="28">
        <v>139197</v>
      </c>
      <c r="F21" s="26">
        <v>63170</v>
      </c>
      <c r="G21" s="29">
        <f t="shared" si="0"/>
        <v>54958.09379092234</v>
      </c>
      <c r="H21" s="29">
        <f t="shared" si="1"/>
        <v>15919.11848531419</v>
      </c>
      <c r="I21" s="30">
        <f t="shared" si="2"/>
        <v>134047.21227623653</v>
      </c>
      <c r="J21" s="29">
        <f t="shared" si="3"/>
        <v>-5149.7877237634675</v>
      </c>
      <c r="K21" s="31">
        <f t="shared" si="4"/>
        <v>96.3003601200001</v>
      </c>
      <c r="L21" s="29">
        <f>J21/3</f>
        <v>-1716.595907921156</v>
      </c>
      <c r="M21" s="29"/>
      <c r="N21" s="32">
        <f t="shared" si="5"/>
        <v>137480.40409207885</v>
      </c>
      <c r="O21" s="33">
        <f t="shared" si="6"/>
        <v>2.448885003421426</v>
      </c>
      <c r="P21" s="29"/>
      <c r="Q21" s="34">
        <f t="shared" si="7"/>
        <v>137480.40409207885</v>
      </c>
      <c r="R21" s="35">
        <f t="shared" si="8"/>
        <v>-1716.5959079211461</v>
      </c>
      <c r="S21" s="36">
        <f t="shared" si="9"/>
        <v>98.76678670666671</v>
      </c>
      <c r="T21" s="37">
        <f t="shared" si="10"/>
        <v>2.448885003421426</v>
      </c>
    </row>
    <row r="22" spans="1:20" ht="11.25">
      <c r="A22" s="38" t="s">
        <v>33</v>
      </c>
      <c r="B22" s="73">
        <v>43476</v>
      </c>
      <c r="C22" s="27">
        <v>13.5311</v>
      </c>
      <c r="D22" s="28">
        <v>104317</v>
      </c>
      <c r="F22" s="26">
        <v>29839</v>
      </c>
      <c r="G22" s="29">
        <f t="shared" si="0"/>
        <v>42560.70690513252</v>
      </c>
      <c r="H22" s="29">
        <f t="shared" si="1"/>
        <v>16285.235704256842</v>
      </c>
      <c r="I22" s="30">
        <f t="shared" si="2"/>
        <v>88684.94260938937</v>
      </c>
      <c r="J22" s="29">
        <f t="shared" si="3"/>
        <v>-15632.05739061063</v>
      </c>
      <c r="K22" s="31">
        <f t="shared" si="4"/>
        <v>85.0148514713703</v>
      </c>
      <c r="L22" s="29">
        <f>J22/3</f>
        <v>-5210.68579687021</v>
      </c>
      <c r="M22" s="29"/>
      <c r="N22" s="32">
        <f t="shared" si="5"/>
        <v>99106.31420312979</v>
      </c>
      <c r="O22" s="39">
        <f t="shared" si="6"/>
        <v>2.2795637639877127</v>
      </c>
      <c r="P22" s="26"/>
      <c r="Q22" s="34">
        <f t="shared" si="7"/>
        <v>99106.31420312979</v>
      </c>
      <c r="R22" s="35">
        <f t="shared" si="8"/>
        <v>-5210.68579687021</v>
      </c>
      <c r="S22" s="36">
        <f t="shared" si="9"/>
        <v>95.00495049045678</v>
      </c>
      <c r="T22" s="37">
        <f t="shared" si="10"/>
        <v>2.2795637639877127</v>
      </c>
    </row>
    <row r="23" spans="1:20" ht="11.25">
      <c r="A23" s="38" t="s">
        <v>34</v>
      </c>
      <c r="B23" s="73">
        <v>28543</v>
      </c>
      <c r="C23" s="27">
        <v>10.2482</v>
      </c>
      <c r="D23" s="28">
        <v>110830</v>
      </c>
      <c r="F23" s="26">
        <v>33844</v>
      </c>
      <c r="G23" s="29">
        <f t="shared" si="0"/>
        <v>27942.088904066557</v>
      </c>
      <c r="H23" s="29">
        <f t="shared" si="1"/>
        <v>12334.130450914188</v>
      </c>
      <c r="I23" s="30">
        <f t="shared" si="2"/>
        <v>74120.21935498074</v>
      </c>
      <c r="J23" s="29">
        <f t="shared" si="3"/>
        <v>-36709.78064501926</v>
      </c>
      <c r="K23" s="31">
        <f t="shared" si="4"/>
        <v>66.87739723448591</v>
      </c>
      <c r="L23" s="29">
        <f>J23/3</f>
        <v>-12236.593548339753</v>
      </c>
      <c r="M23" s="29"/>
      <c r="N23" s="32">
        <f t="shared" si="5"/>
        <v>98593.40645166025</v>
      </c>
      <c r="O23" s="33">
        <f t="shared" si="6"/>
        <v>3.4542061609382424</v>
      </c>
      <c r="P23" s="29"/>
      <c r="Q23" s="34">
        <f t="shared" si="7"/>
        <v>98593.40645166025</v>
      </c>
      <c r="R23" s="35">
        <f t="shared" si="8"/>
        <v>-12236.593548339748</v>
      </c>
      <c r="S23" s="36">
        <f t="shared" si="9"/>
        <v>88.95913241149532</v>
      </c>
      <c r="T23" s="37">
        <f t="shared" si="10"/>
        <v>3.4542061609382424</v>
      </c>
    </row>
    <row r="24" spans="1:20" ht="11.25">
      <c r="A24" s="38" t="s">
        <v>35</v>
      </c>
      <c r="B24" s="73">
        <v>7931</v>
      </c>
      <c r="C24" s="27">
        <v>9.2982</v>
      </c>
      <c r="D24" s="28">
        <v>24233</v>
      </c>
      <c r="F24" s="26">
        <v>7495</v>
      </c>
      <c r="G24" s="29">
        <f t="shared" si="0"/>
        <v>7764.029958243767</v>
      </c>
      <c r="H24" s="29">
        <f t="shared" si="1"/>
        <v>11190.766354939433</v>
      </c>
      <c r="I24" s="30">
        <f t="shared" si="2"/>
        <v>26449.7963131832</v>
      </c>
      <c r="J24" s="29">
        <f t="shared" si="3"/>
        <v>2216.7963131832003</v>
      </c>
      <c r="K24" s="31">
        <f t="shared" si="4"/>
        <v>109.14784101507531</v>
      </c>
      <c r="L24" s="29"/>
      <c r="M24" s="29">
        <f>J24/3</f>
        <v>738.9321043944001</v>
      </c>
      <c r="N24" s="32">
        <f t="shared" si="5"/>
        <v>24971.9321043944</v>
      </c>
      <c r="O24" s="33">
        <f t="shared" si="6"/>
        <v>3.148648607287152</v>
      </c>
      <c r="P24" s="29"/>
      <c r="Q24" s="34">
        <f t="shared" si="7"/>
        <v>24971.9321043944</v>
      </c>
      <c r="R24" s="35">
        <f t="shared" si="8"/>
        <v>738.9321043944001</v>
      </c>
      <c r="S24" s="36">
        <f t="shared" si="9"/>
        <v>103.04928033835843</v>
      </c>
      <c r="T24" s="37">
        <f t="shared" si="10"/>
        <v>3.148648607287152</v>
      </c>
    </row>
    <row r="25" spans="1:20" ht="11.25">
      <c r="A25" s="38" t="s">
        <v>36</v>
      </c>
      <c r="B25" s="73">
        <v>24802</v>
      </c>
      <c r="C25" s="27">
        <v>3.2528</v>
      </c>
      <c r="D25" s="28">
        <v>54508</v>
      </c>
      <c r="F25" s="26">
        <v>24038</v>
      </c>
      <c r="G25" s="29">
        <f t="shared" si="0"/>
        <v>24279.847563278516</v>
      </c>
      <c r="H25" s="29">
        <f t="shared" si="1"/>
        <v>3914.878664617559</v>
      </c>
      <c r="I25" s="30">
        <f t="shared" si="2"/>
        <v>52232.72622789607</v>
      </c>
      <c r="J25" s="29">
        <f t="shared" si="3"/>
        <v>-2275.2737721039302</v>
      </c>
      <c r="K25" s="31">
        <f t="shared" si="4"/>
        <v>95.82579846608951</v>
      </c>
      <c r="L25" s="29">
        <f>J25/3</f>
        <v>-758.4245907013101</v>
      </c>
      <c r="M25" s="29"/>
      <c r="N25" s="32">
        <f t="shared" si="5"/>
        <v>53749.57540929869</v>
      </c>
      <c r="O25" s="39">
        <f t="shared" si="6"/>
        <v>2.167146819179852</v>
      </c>
      <c r="P25" s="26">
        <v>814</v>
      </c>
      <c r="Q25" s="34">
        <f t="shared" si="7"/>
        <v>54563.57540929869</v>
      </c>
      <c r="R25" s="35">
        <f t="shared" si="8"/>
        <v>55.57540929868992</v>
      </c>
      <c r="S25" s="36">
        <f t="shared" si="9"/>
        <v>100.10195826172064</v>
      </c>
      <c r="T25" s="37">
        <f t="shared" si="10"/>
        <v>2.1999667530561524</v>
      </c>
    </row>
    <row r="26" spans="1:20" ht="11.25">
      <c r="A26" s="38" t="s">
        <v>37</v>
      </c>
      <c r="B26" s="73">
        <v>15368</v>
      </c>
      <c r="C26" s="27">
        <v>5.6064</v>
      </c>
      <c r="D26" s="28">
        <v>35119</v>
      </c>
      <c r="F26" s="26">
        <v>9867</v>
      </c>
      <c r="G26" s="29">
        <f t="shared" si="0"/>
        <v>15044.460017436668</v>
      </c>
      <c r="H26" s="29">
        <f t="shared" si="1"/>
        <v>6747.533123866171</v>
      </c>
      <c r="I26" s="30">
        <f t="shared" si="2"/>
        <v>31658.99314130284</v>
      </c>
      <c r="J26" s="29">
        <f t="shared" si="3"/>
        <v>-3460.006858697161</v>
      </c>
      <c r="K26" s="31">
        <f t="shared" si="4"/>
        <v>90.1477637213555</v>
      </c>
      <c r="L26" s="29">
        <f>J26/3</f>
        <v>-1153.3356195657204</v>
      </c>
      <c r="M26" s="29"/>
      <c r="N26" s="32">
        <f t="shared" si="5"/>
        <v>33965.66438043428</v>
      </c>
      <c r="O26" s="33">
        <f t="shared" si="6"/>
        <v>2.2101551522927045</v>
      </c>
      <c r="P26" s="26"/>
      <c r="Q26" s="34">
        <f t="shared" si="7"/>
        <v>33965.66438043428</v>
      </c>
      <c r="R26" s="35">
        <f t="shared" si="8"/>
        <v>-1153.335619565718</v>
      </c>
      <c r="S26" s="36">
        <f t="shared" si="9"/>
        <v>96.71592124045183</v>
      </c>
      <c r="T26" s="37">
        <f t="shared" si="10"/>
        <v>2.2101551522927045</v>
      </c>
    </row>
    <row r="27" spans="1:20" ht="11.25">
      <c r="A27" s="38" t="s">
        <v>38</v>
      </c>
      <c r="B27" s="73">
        <v>5156</v>
      </c>
      <c r="C27" s="27">
        <v>6.0025</v>
      </c>
      <c r="D27" s="28">
        <v>26629</v>
      </c>
      <c r="F27" s="26">
        <v>4903</v>
      </c>
      <c r="G27" s="29">
        <f t="shared" si="0"/>
        <v>5047.451577947909</v>
      </c>
      <c r="H27" s="29">
        <f t="shared" si="1"/>
        <v>7224.255774829961</v>
      </c>
      <c r="I27" s="30">
        <f t="shared" si="2"/>
        <v>17174.70735277787</v>
      </c>
      <c r="J27" s="29">
        <f t="shared" si="3"/>
        <v>-9454.29264722213</v>
      </c>
      <c r="K27" s="31">
        <f t="shared" si="4"/>
        <v>64.4962535310296</v>
      </c>
      <c r="L27" s="29">
        <f>J27/3</f>
        <v>-3151.4308824073764</v>
      </c>
      <c r="M27" s="29"/>
      <c r="N27" s="32">
        <f t="shared" si="5"/>
        <v>23477.569117592622</v>
      </c>
      <c r="O27" s="33">
        <f t="shared" si="6"/>
        <v>4.5534462989900355</v>
      </c>
      <c r="P27" s="29"/>
      <c r="Q27" s="34">
        <f t="shared" si="7"/>
        <v>23477.569117592622</v>
      </c>
      <c r="R27" s="35">
        <f t="shared" si="8"/>
        <v>-3151.430882407378</v>
      </c>
      <c r="S27" s="36">
        <f t="shared" si="9"/>
        <v>88.16541784367654</v>
      </c>
      <c r="T27" s="37">
        <f t="shared" si="10"/>
        <v>4.5534462989900355</v>
      </c>
    </row>
    <row r="28" spans="1:20" ht="11.25">
      <c r="A28" s="38" t="s">
        <v>39</v>
      </c>
      <c r="B28" s="73">
        <v>14214</v>
      </c>
      <c r="C28" s="27">
        <v>16.9384</v>
      </c>
      <c r="D28" s="28">
        <v>40352</v>
      </c>
      <c r="F28" s="26">
        <v>23056</v>
      </c>
      <c r="G28" s="29">
        <f t="shared" si="0"/>
        <v>13914.75499009922</v>
      </c>
      <c r="H28" s="29">
        <f t="shared" si="1"/>
        <v>20386.06147711451</v>
      </c>
      <c r="I28" s="30">
        <f t="shared" si="2"/>
        <v>57356.81646721372</v>
      </c>
      <c r="J28" s="29">
        <f t="shared" si="3"/>
        <v>17004.81646721372</v>
      </c>
      <c r="K28" s="31">
        <f t="shared" si="4"/>
        <v>142.14119862017677</v>
      </c>
      <c r="L28" s="29"/>
      <c r="M28" s="29">
        <f>J28/3</f>
        <v>5668.272155737907</v>
      </c>
      <c r="N28" s="32">
        <f t="shared" si="5"/>
        <v>46020.272155737905</v>
      </c>
      <c r="O28" s="33">
        <f t="shared" si="6"/>
        <v>3.2376721651708107</v>
      </c>
      <c r="P28" s="29"/>
      <c r="Q28" s="34">
        <f t="shared" si="7"/>
        <v>46020.272155737905</v>
      </c>
      <c r="R28" s="35">
        <f t="shared" si="8"/>
        <v>5668.2721557379045</v>
      </c>
      <c r="S28" s="36">
        <f t="shared" si="9"/>
        <v>114.04706620672557</v>
      </c>
      <c r="T28" s="37">
        <f t="shared" si="10"/>
        <v>3.2376721651708107</v>
      </c>
    </row>
    <row r="29" spans="1:20" ht="11.25">
      <c r="A29" s="38" t="s">
        <v>40</v>
      </c>
      <c r="B29" s="73">
        <v>8885</v>
      </c>
      <c r="C29" s="27">
        <v>10.1488</v>
      </c>
      <c r="D29" s="28">
        <v>28757</v>
      </c>
      <c r="F29" s="26">
        <v>13562</v>
      </c>
      <c r="G29" s="29">
        <f t="shared" si="0"/>
        <v>8697.9455527671</v>
      </c>
      <c r="H29" s="29">
        <f t="shared" si="1"/>
        <v>12214.498460240618</v>
      </c>
      <c r="I29" s="30">
        <f t="shared" si="2"/>
        <v>34474.44401300772</v>
      </c>
      <c r="J29" s="29">
        <f t="shared" si="3"/>
        <v>5717.44401300772</v>
      </c>
      <c r="K29" s="31">
        <f t="shared" si="4"/>
        <v>119.88192096883444</v>
      </c>
      <c r="L29" s="29"/>
      <c r="M29" s="29">
        <f>J29/3</f>
        <v>1905.8146710025733</v>
      </c>
      <c r="N29" s="32">
        <f t="shared" si="5"/>
        <v>30662.814671002572</v>
      </c>
      <c r="O29" s="33">
        <f t="shared" si="6"/>
        <v>3.4510764964549883</v>
      </c>
      <c r="P29" s="29"/>
      <c r="Q29" s="34">
        <f t="shared" si="7"/>
        <v>30662.814671002572</v>
      </c>
      <c r="R29" s="35">
        <f t="shared" si="8"/>
        <v>1905.8146710025721</v>
      </c>
      <c r="S29" s="36">
        <f t="shared" si="9"/>
        <v>106.62730698961147</v>
      </c>
      <c r="T29" s="37">
        <f t="shared" si="10"/>
        <v>3.4510764964549883</v>
      </c>
    </row>
    <row r="30" spans="1:20" ht="11.25">
      <c r="A30" s="38" t="s">
        <v>41</v>
      </c>
      <c r="B30" s="73">
        <v>5547</v>
      </c>
      <c r="C30" s="27">
        <v>15.6204</v>
      </c>
      <c r="D30" s="28">
        <v>28753</v>
      </c>
      <c r="F30" s="26">
        <v>5934</v>
      </c>
      <c r="G30" s="29">
        <f t="shared" si="0"/>
        <v>5430.219919099505</v>
      </c>
      <c r="H30" s="29">
        <f t="shared" si="1"/>
        <v>18799.79423659374</v>
      </c>
      <c r="I30" s="30">
        <f t="shared" si="2"/>
        <v>30164.014155693247</v>
      </c>
      <c r="J30" s="29">
        <f t="shared" si="3"/>
        <v>1411.0141556932467</v>
      </c>
      <c r="K30" s="31">
        <f t="shared" si="4"/>
        <v>104.90736325146331</v>
      </c>
      <c r="L30" s="29"/>
      <c r="M30" s="29">
        <f>J30/3</f>
        <v>470.3380518977489</v>
      </c>
      <c r="N30" s="32">
        <f t="shared" si="5"/>
        <v>29223.33805189775</v>
      </c>
      <c r="O30" s="33">
        <f t="shared" si="6"/>
        <v>5.2683140529831896</v>
      </c>
      <c r="P30" s="29"/>
      <c r="Q30" s="34">
        <f t="shared" si="7"/>
        <v>29223.33805189775</v>
      </c>
      <c r="R30" s="35">
        <f t="shared" si="8"/>
        <v>470.3380518977501</v>
      </c>
      <c r="S30" s="36">
        <f t="shared" si="9"/>
        <v>101.63578775048778</v>
      </c>
      <c r="T30" s="37">
        <f t="shared" si="10"/>
        <v>5.2683140529831896</v>
      </c>
    </row>
    <row r="31" spans="1:20" ht="12" thickBot="1">
      <c r="A31" s="40"/>
      <c r="B31" s="41"/>
      <c r="C31" s="42"/>
      <c r="D31" s="43"/>
      <c r="E31" s="44"/>
      <c r="F31" s="45"/>
      <c r="G31" s="45"/>
      <c r="H31" s="45"/>
      <c r="I31" s="46"/>
      <c r="J31" s="47"/>
      <c r="K31" s="48"/>
      <c r="L31" s="49"/>
      <c r="M31" s="47"/>
      <c r="N31" s="50"/>
      <c r="O31" s="51"/>
      <c r="P31" s="47"/>
      <c r="Q31" s="52"/>
      <c r="R31" s="52"/>
      <c r="S31" s="53"/>
      <c r="T31" s="54"/>
    </row>
    <row r="32" spans="1:20" ht="12" thickBot="1">
      <c r="A32" s="55" t="s">
        <v>42</v>
      </c>
      <c r="B32" s="56">
        <f>SUM(B9:B31)</f>
        <v>1133244</v>
      </c>
      <c r="C32" s="57">
        <f>SUM(C9:C31)</f>
        <v>307.2558000000001</v>
      </c>
      <c r="D32" s="76">
        <f>SUM(D9:D31)</f>
        <v>2949592</v>
      </c>
      <c r="E32" s="58"/>
      <c r="F32" s="59">
        <f>SUM(F9:F31)</f>
        <v>1617891</v>
      </c>
      <c r="G32" s="60">
        <v>1109386</v>
      </c>
      <c r="H32" s="60">
        <v>369795</v>
      </c>
      <c r="I32" s="61">
        <f>F32+G32+H32</f>
        <v>3097072</v>
      </c>
      <c r="J32" s="60">
        <f>I32-D32</f>
        <v>147480</v>
      </c>
      <c r="K32" s="62">
        <f>I32/D32*100</f>
        <v>105.00001356119762</v>
      </c>
      <c r="L32" s="60">
        <f>SUM(L9:L30)</f>
        <v>-38526.016148225506</v>
      </c>
      <c r="M32" s="60">
        <f>SUM(M9:M30)</f>
        <v>87686.01614822552</v>
      </c>
      <c r="N32" s="63">
        <f>D32+L32+M32</f>
        <v>2998752</v>
      </c>
      <c r="O32" s="64">
        <f>N32/B32</f>
        <v>2.646166227220263</v>
      </c>
      <c r="P32" s="59">
        <f>SUM(P9:P30)</f>
        <v>4340</v>
      </c>
      <c r="Q32" s="65">
        <f>SUM(Q9:Q30)</f>
        <v>3003092.0000000005</v>
      </c>
      <c r="R32" s="66">
        <f>SUM(R9:R30)</f>
        <v>53499.999999999956</v>
      </c>
      <c r="S32" s="67">
        <f>Q32/D32*100</f>
        <v>101.81381018120474</v>
      </c>
      <c r="T32" s="68">
        <f>Q32/B32</f>
        <v>2.649995940856515</v>
      </c>
    </row>
    <row r="33" spans="7:16" ht="11.25">
      <c r="G33" s="69"/>
      <c r="H33" s="69"/>
      <c r="L33" s="69"/>
      <c r="O33" s="69"/>
      <c r="P33" s="69"/>
    </row>
    <row r="34" spans="7:16" ht="11.25">
      <c r="G34" s="69"/>
      <c r="H34" s="69"/>
      <c r="J34" s="69"/>
      <c r="M34" s="69">
        <f>M32+L32</f>
        <v>49160.000000000015</v>
      </c>
      <c r="O34" s="69"/>
      <c r="P34" s="69"/>
    </row>
    <row r="35" spans="1:16" ht="11.25">
      <c r="A35" s="70" t="s">
        <v>43</v>
      </c>
      <c r="J35" s="69"/>
      <c r="P35" s="69"/>
    </row>
    <row r="36" spans="1:16" ht="11.25">
      <c r="A36" s="2" t="s">
        <v>44</v>
      </c>
      <c r="P36" s="69"/>
    </row>
    <row r="37" ht="11.25">
      <c r="P37" s="69"/>
    </row>
    <row r="38" spans="1:16" ht="11.25">
      <c r="A38" s="2" t="s">
        <v>45</v>
      </c>
      <c r="P38" s="69"/>
    </row>
    <row r="39" spans="1:16" ht="11.25">
      <c r="A39" s="2" t="s">
        <v>46</v>
      </c>
      <c r="P39" s="69"/>
    </row>
    <row r="40" spans="1:16" ht="11.25">
      <c r="A40" s="2" t="s">
        <v>47</v>
      </c>
      <c r="P40" s="69"/>
    </row>
    <row r="41" ht="11.25">
      <c r="P41" s="69"/>
    </row>
    <row r="42" ht="11.25">
      <c r="P42" s="69"/>
    </row>
    <row r="43" ht="11.25">
      <c r="P43" s="69"/>
    </row>
    <row r="44" spans="1:16" ht="11.25">
      <c r="A44" s="71"/>
      <c r="P44" s="69"/>
    </row>
    <row r="45" ht="11.25">
      <c r="P45" s="69"/>
    </row>
    <row r="46" ht="11.25">
      <c r="P46" s="69"/>
    </row>
    <row r="47" ht="11.25">
      <c r="P47" s="69"/>
    </row>
    <row r="48" ht="11.25">
      <c r="P48" s="69"/>
    </row>
    <row r="49" ht="11.25">
      <c r="P49" s="69"/>
    </row>
    <row r="50" ht="11.25">
      <c r="P50" s="69"/>
    </row>
    <row r="51" ht="11.25">
      <c r="P51" s="69"/>
    </row>
    <row r="52" ht="11.25">
      <c r="P52" s="69"/>
    </row>
    <row r="53" ht="11.25">
      <c r="P53" s="69"/>
    </row>
    <row r="54" ht="11.25">
      <c r="P54" s="69"/>
    </row>
    <row r="55" ht="11.25">
      <c r="P55" s="69"/>
    </row>
    <row r="56" ht="11.25">
      <c r="P56" s="69"/>
    </row>
    <row r="57" ht="11.25">
      <c r="P57" s="69"/>
    </row>
    <row r="58" ht="11.25">
      <c r="P58" s="69"/>
    </row>
    <row r="59" ht="11.25">
      <c r="P59" s="69"/>
    </row>
    <row r="60" ht="11.25">
      <c r="P60" s="69"/>
    </row>
    <row r="61" ht="11.25">
      <c r="P61" s="69"/>
    </row>
    <row r="62" ht="11.25">
      <c r="P62" s="69"/>
    </row>
    <row r="63" ht="11.25">
      <c r="P63" s="69"/>
    </row>
    <row r="64" ht="11.25">
      <c r="P64" s="69"/>
    </row>
    <row r="65" ht="11.25">
      <c r="P65" s="69"/>
    </row>
    <row r="66" ht="11.25">
      <c r="P66" s="69"/>
    </row>
    <row r="67" ht="11.25">
      <c r="P67" s="69"/>
    </row>
    <row r="68" ht="11.25">
      <c r="P68" s="69"/>
    </row>
    <row r="69" ht="11.25">
      <c r="P69" s="69"/>
    </row>
    <row r="70" ht="11.25">
      <c r="P70" s="69"/>
    </row>
    <row r="71" ht="11.25">
      <c r="P71" s="69"/>
    </row>
    <row r="72" ht="11.25">
      <c r="P72" s="69"/>
    </row>
    <row r="73" ht="11.25">
      <c r="P73" s="69"/>
    </row>
    <row r="74" ht="11.25">
      <c r="P74" s="69"/>
    </row>
    <row r="75" ht="11.25">
      <c r="P75" s="69"/>
    </row>
    <row r="76" ht="11.25">
      <c r="P76" s="69"/>
    </row>
    <row r="77" ht="11.25">
      <c r="P77" s="69"/>
    </row>
    <row r="78" ht="11.25">
      <c r="P78" s="69"/>
    </row>
    <row r="79" ht="11.25">
      <c r="P79" s="69"/>
    </row>
    <row r="80" ht="11.25">
      <c r="P80" s="69"/>
    </row>
    <row r="81" ht="11.25">
      <c r="P81" s="69"/>
    </row>
    <row r="82" ht="11.25">
      <c r="P82" s="69"/>
    </row>
    <row r="83" ht="11.25">
      <c r="P83" s="69"/>
    </row>
    <row r="84" ht="11.25">
      <c r="P84" s="69"/>
    </row>
    <row r="85" ht="11.25">
      <c r="P85" s="69"/>
    </row>
    <row r="86" ht="11.25">
      <c r="P86" s="69"/>
    </row>
    <row r="87" ht="11.25">
      <c r="P87" s="69"/>
    </row>
    <row r="88" ht="11.25">
      <c r="P88" s="69"/>
    </row>
    <row r="89" ht="11.25">
      <c r="P89" s="69"/>
    </row>
    <row r="90" ht="11.25">
      <c r="P90" s="69"/>
    </row>
  </sheetData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2"/>
  <sheetViews>
    <sheetView workbookViewId="0" topLeftCell="A1">
      <selection activeCell="L3" sqref="L3"/>
    </sheetView>
  </sheetViews>
  <sheetFormatPr defaultColWidth="9.00390625" defaultRowHeight="12.75"/>
  <cols>
    <col min="1" max="1" width="11.375" style="2" customWidth="1"/>
    <col min="2" max="2" width="10.125" style="2" hidden="1" customWidth="1"/>
    <col min="3" max="3" width="9.375" style="2" hidden="1" customWidth="1"/>
    <col min="4" max="4" width="9.875" style="2" hidden="1" customWidth="1"/>
    <col min="5" max="5" width="10.375" style="2" hidden="1" customWidth="1"/>
    <col min="6" max="6" width="8.875" style="2" hidden="1" customWidth="1"/>
    <col min="7" max="7" width="6.875" style="2" hidden="1" customWidth="1"/>
    <col min="8" max="8" width="2.625" style="2" hidden="1" customWidth="1"/>
    <col min="9" max="9" width="8.00390625" style="2" customWidth="1"/>
    <col min="10" max="11" width="6.75390625" style="2" customWidth="1"/>
    <col min="12" max="12" width="6.625" style="2" customWidth="1"/>
    <col min="13" max="13" width="6.75390625" style="2" customWidth="1"/>
    <col min="14" max="15" width="6.25390625" style="2" customWidth="1"/>
    <col min="16" max="16" width="8.375" style="2" customWidth="1"/>
    <col min="17" max="17" width="2.375" style="2" hidden="1" customWidth="1"/>
    <col min="18" max="18" width="8.25390625" style="2" hidden="1" customWidth="1"/>
    <col min="19" max="19" width="10.25390625" style="2" hidden="1" customWidth="1"/>
    <col min="20" max="20" width="7.125" style="2" customWidth="1"/>
    <col min="21" max="21" width="6.375" style="2" customWidth="1"/>
    <col min="22" max="22" width="7.375" style="2" customWidth="1"/>
    <col min="23" max="23" width="7.75390625" style="2" customWidth="1"/>
    <col min="24" max="24" width="8.00390625" style="2" customWidth="1"/>
    <col min="25" max="25" width="6.375" style="2" customWidth="1"/>
    <col min="26" max="26" width="9.75390625" style="2" hidden="1" customWidth="1"/>
    <col min="27" max="27" width="7.625" style="2" hidden="1" customWidth="1"/>
    <col min="28" max="28" width="7.75390625" style="2" customWidth="1"/>
    <col min="29" max="29" width="8.875" style="2" hidden="1" customWidth="1"/>
    <col min="30" max="30" width="8.875" style="2" customWidth="1"/>
    <col min="31" max="31" width="6.875" style="2" customWidth="1"/>
    <col min="32" max="32" width="6.625" style="2" customWidth="1"/>
    <col min="33" max="33" width="6.375" style="2" customWidth="1"/>
    <col min="34" max="16384" width="9.125" style="2" customWidth="1"/>
  </cols>
  <sheetData>
    <row r="1" spans="1:24" ht="15">
      <c r="A1" s="72"/>
      <c r="X1" s="72"/>
    </row>
    <row r="2" spans="1:9" ht="15.75" customHeight="1">
      <c r="A2" s="4"/>
      <c r="I2" s="4" t="s">
        <v>136</v>
      </c>
    </row>
    <row r="3" spans="1:11" ht="15.75" customHeight="1">
      <c r="A3" s="4"/>
      <c r="I3" s="5"/>
      <c r="K3" s="2" t="s">
        <v>59</v>
      </c>
    </row>
    <row r="4" spans="1:2" ht="12" thickBot="1">
      <c r="A4" s="93"/>
      <c r="B4" s="6"/>
    </row>
    <row r="5" spans="2:31" ht="12" thickBot="1">
      <c r="B5" s="94" t="s">
        <v>62</v>
      </c>
      <c r="C5" s="95"/>
      <c r="D5" s="95"/>
      <c r="E5" s="95"/>
      <c r="F5" s="95"/>
      <c r="G5" s="96"/>
      <c r="J5" s="97" t="s">
        <v>63</v>
      </c>
      <c r="K5" s="98"/>
      <c r="L5" s="8"/>
      <c r="M5" s="8"/>
      <c r="N5" s="8"/>
      <c r="O5" s="8"/>
      <c r="P5" s="9"/>
      <c r="AE5" s="10" t="s">
        <v>1</v>
      </c>
    </row>
    <row r="6" spans="1:33" ht="60" customHeight="1" thickBot="1">
      <c r="A6" s="12" t="s">
        <v>2</v>
      </c>
      <c r="B6" s="12" t="s">
        <v>64</v>
      </c>
      <c r="C6" s="12" t="s">
        <v>65</v>
      </c>
      <c r="D6" s="12" t="s">
        <v>66</v>
      </c>
      <c r="E6" s="16" t="s">
        <v>67</v>
      </c>
      <c r="F6" s="16" t="s">
        <v>68</v>
      </c>
      <c r="G6" s="16" t="s">
        <v>69</v>
      </c>
      <c r="I6" s="13" t="s">
        <v>4</v>
      </c>
      <c r="J6" s="99" t="s">
        <v>70</v>
      </c>
      <c r="K6" s="100" t="s">
        <v>71</v>
      </c>
      <c r="L6" s="100" t="s">
        <v>72</v>
      </c>
      <c r="M6" s="100" t="s">
        <v>73</v>
      </c>
      <c r="N6" s="100" t="s">
        <v>74</v>
      </c>
      <c r="O6" s="100" t="s">
        <v>75</v>
      </c>
      <c r="P6" s="15" t="s">
        <v>8</v>
      </c>
      <c r="R6" s="13" t="s">
        <v>76</v>
      </c>
      <c r="S6" s="16" t="s">
        <v>77</v>
      </c>
      <c r="T6" s="16" t="s">
        <v>9</v>
      </c>
      <c r="U6" s="16" t="s">
        <v>78</v>
      </c>
      <c r="V6" s="16" t="s">
        <v>79</v>
      </c>
      <c r="W6" s="16" t="s">
        <v>80</v>
      </c>
      <c r="X6" s="17" t="s">
        <v>13</v>
      </c>
      <c r="Y6" s="12" t="s">
        <v>81</v>
      </c>
      <c r="Z6" s="101" t="s">
        <v>82</v>
      </c>
      <c r="AA6" s="101"/>
      <c r="AB6" s="12" t="s">
        <v>83</v>
      </c>
      <c r="AC6" s="102" t="s">
        <v>84</v>
      </c>
      <c r="AD6" s="102" t="s">
        <v>84</v>
      </c>
      <c r="AE6" s="16" t="s">
        <v>17</v>
      </c>
      <c r="AF6" s="16" t="s">
        <v>18</v>
      </c>
      <c r="AG6" s="16" t="s">
        <v>85</v>
      </c>
    </row>
    <row r="7" spans="2:33" ht="12" thickBot="1">
      <c r="B7" s="20"/>
      <c r="I7" s="103">
        <v>1</v>
      </c>
      <c r="J7" s="20">
        <v>2</v>
      </c>
      <c r="K7" s="20">
        <v>3</v>
      </c>
      <c r="L7" s="20">
        <v>4</v>
      </c>
      <c r="M7" s="20">
        <v>5</v>
      </c>
      <c r="N7" s="20">
        <v>6</v>
      </c>
      <c r="O7" s="20">
        <v>7</v>
      </c>
      <c r="P7" s="20">
        <v>8</v>
      </c>
      <c r="Q7" s="20"/>
      <c r="R7" s="103"/>
      <c r="S7" s="20"/>
      <c r="T7" s="21">
        <v>9</v>
      </c>
      <c r="U7" s="21">
        <v>10</v>
      </c>
      <c r="V7" s="21">
        <v>11</v>
      </c>
      <c r="W7" s="21">
        <v>12</v>
      </c>
      <c r="X7" s="21">
        <v>13</v>
      </c>
      <c r="Y7" s="20">
        <v>14</v>
      </c>
      <c r="Z7" s="20"/>
      <c r="AA7" s="20"/>
      <c r="AB7" s="20">
        <v>15</v>
      </c>
      <c r="AC7" s="20">
        <v>16</v>
      </c>
      <c r="AD7" s="20">
        <v>16</v>
      </c>
      <c r="AE7" s="20">
        <v>17</v>
      </c>
      <c r="AF7" s="20">
        <v>18</v>
      </c>
      <c r="AG7" s="20">
        <v>19</v>
      </c>
    </row>
    <row r="8" spans="1:33" ht="11.25">
      <c r="A8" s="25" t="s">
        <v>86</v>
      </c>
      <c r="B8" s="104">
        <v>2646</v>
      </c>
      <c r="C8" s="27">
        <v>6.8344</v>
      </c>
      <c r="D8" s="29">
        <v>222</v>
      </c>
      <c r="E8" s="105">
        <v>112374</v>
      </c>
      <c r="F8" s="106">
        <v>18.2337</v>
      </c>
      <c r="G8" s="107"/>
      <c r="H8" s="70"/>
      <c r="I8" s="108">
        <v>4320</v>
      </c>
      <c r="J8" s="29">
        <f aca="true" t="shared" si="0" ref="J8:J42">J$44/B$44*B8</f>
        <v>2547.0301776414353</v>
      </c>
      <c r="K8" s="29">
        <f aca="true" t="shared" si="1" ref="K8:K42">K$44/C$44*C8</f>
        <v>1281.3884974040602</v>
      </c>
      <c r="L8" s="29">
        <f aca="true" t="shared" si="2" ref="L8:L42">L$44/D$44*D8</f>
        <v>1185.1627854397468</v>
      </c>
      <c r="M8" s="29">
        <f aca="true" t="shared" si="3" ref="M8:M42">M$44/E$44*E8</f>
        <v>617.1031063134939</v>
      </c>
      <c r="N8" s="29">
        <f aca="true" t="shared" si="4" ref="N8:N42">N$44/F$44*F8</f>
        <v>1011.2233950126798</v>
      </c>
      <c r="O8" s="29">
        <f aca="true" t="shared" si="5" ref="O8:O42">O$44/G$44*G8</f>
        <v>0</v>
      </c>
      <c r="P8" s="30">
        <f aca="true" t="shared" si="6" ref="P8:P42">SUM(J8:O8)</f>
        <v>6641.9079618114165</v>
      </c>
      <c r="Q8" s="29"/>
      <c r="R8" s="109">
        <v>4063</v>
      </c>
      <c r="S8" s="29">
        <f aca="true" t="shared" si="7" ref="S8:S45">P8</f>
        <v>6641.9079618114165</v>
      </c>
      <c r="T8" s="29">
        <f aca="true" t="shared" si="8" ref="T8:T42">P8-I8</f>
        <v>2321.9079618114165</v>
      </c>
      <c r="U8" s="110">
        <f aca="true" t="shared" si="9" ref="U8:U42">P8/I8*100</f>
        <v>153.74786948637538</v>
      </c>
      <c r="V8" s="29"/>
      <c r="W8" s="29">
        <f>T8/3</f>
        <v>773.9693206038055</v>
      </c>
      <c r="X8" s="111">
        <f aca="true" t="shared" si="10" ref="X8:X42">I8+V8+W8</f>
        <v>5093.9693206038055</v>
      </c>
      <c r="Y8" s="112">
        <f aca="true" t="shared" si="11" ref="Y8:Y42">X8/B8</f>
        <v>1.9251584733952403</v>
      </c>
      <c r="Z8" s="69">
        <f aca="true" t="shared" si="12" ref="Z8:Z42">B8*2.2</f>
        <v>5821.200000000001</v>
      </c>
      <c r="AA8" s="69">
        <f>Z8-X8</f>
        <v>727.2306793961952</v>
      </c>
      <c r="AB8" s="29">
        <v>727</v>
      </c>
      <c r="AC8" s="113">
        <f aca="true" t="shared" si="13" ref="AC8:AC42">X8+AB8</f>
        <v>5820.9693206038055</v>
      </c>
      <c r="AD8" s="113">
        <f aca="true" t="shared" si="14" ref="AD8:AD42">ROUND(AC8,0)</f>
        <v>5821</v>
      </c>
      <c r="AE8" s="29">
        <f aca="true" t="shared" si="15" ref="AE8:AE42">AD8-I8</f>
        <v>1501</v>
      </c>
      <c r="AF8" s="110">
        <f aca="true" t="shared" si="16" ref="AF8:AF42">AD8/I8*100</f>
        <v>134.74537037037038</v>
      </c>
      <c r="AG8" s="110">
        <f aca="true" t="shared" si="17" ref="AG8:AG42">AD8/B8</f>
        <v>2.1999244142101286</v>
      </c>
    </row>
    <row r="9" spans="1:33" ht="11.25">
      <c r="A9" s="38" t="s">
        <v>87</v>
      </c>
      <c r="B9" s="104">
        <v>476</v>
      </c>
      <c r="C9" s="27">
        <v>2.7739</v>
      </c>
      <c r="D9" s="29">
        <v>0</v>
      </c>
      <c r="E9" s="105">
        <v>34205</v>
      </c>
      <c r="F9" s="106">
        <v>5.9</v>
      </c>
      <c r="G9" s="107">
        <v>1</v>
      </c>
      <c r="H9" s="70"/>
      <c r="I9" s="114">
        <v>1154</v>
      </c>
      <c r="J9" s="29">
        <f t="shared" si="0"/>
        <v>458.19590497253336</v>
      </c>
      <c r="K9" s="29">
        <f t="shared" si="1"/>
        <v>520.0812877427605</v>
      </c>
      <c r="L9" s="29">
        <f t="shared" si="2"/>
        <v>0</v>
      </c>
      <c r="M9" s="29">
        <f t="shared" si="3"/>
        <v>187.83714873060546</v>
      </c>
      <c r="N9" s="29">
        <f t="shared" si="4"/>
        <v>327.2083027896045</v>
      </c>
      <c r="O9" s="29">
        <f t="shared" si="5"/>
        <v>409.93055555555543</v>
      </c>
      <c r="P9" s="115">
        <f t="shared" si="6"/>
        <v>1903.2531997910592</v>
      </c>
      <c r="Q9" s="116"/>
      <c r="R9" s="117">
        <v>1140</v>
      </c>
      <c r="S9" s="118">
        <f t="shared" si="7"/>
        <v>1903.2531997910592</v>
      </c>
      <c r="T9" s="29">
        <f t="shared" si="8"/>
        <v>749.2531997910592</v>
      </c>
      <c r="U9" s="110">
        <f t="shared" si="9"/>
        <v>164.92662043250078</v>
      </c>
      <c r="V9" s="29"/>
      <c r="W9" s="29">
        <f>T9/3</f>
        <v>249.75106659701973</v>
      </c>
      <c r="X9" s="111">
        <f t="shared" si="10"/>
        <v>1403.7510665970196</v>
      </c>
      <c r="Y9" s="112">
        <f t="shared" si="11"/>
        <v>2.949056862598781</v>
      </c>
      <c r="Z9" s="69">
        <f t="shared" si="12"/>
        <v>1047.2</v>
      </c>
      <c r="AA9" s="69"/>
      <c r="AB9" s="29"/>
      <c r="AC9" s="113">
        <f t="shared" si="13"/>
        <v>1403.7510665970196</v>
      </c>
      <c r="AD9" s="113">
        <f t="shared" si="14"/>
        <v>1404</v>
      </c>
      <c r="AE9" s="29">
        <f t="shared" si="15"/>
        <v>250</v>
      </c>
      <c r="AF9" s="110">
        <f t="shared" si="16"/>
        <v>121.66377816291161</v>
      </c>
      <c r="AG9" s="110">
        <f t="shared" si="17"/>
        <v>2.9495798319327733</v>
      </c>
    </row>
    <row r="10" spans="1:33" ht="11.25">
      <c r="A10" s="38" t="s">
        <v>88</v>
      </c>
      <c r="B10" s="104">
        <v>828</v>
      </c>
      <c r="C10" s="27">
        <v>3.3798</v>
      </c>
      <c r="D10" s="29">
        <v>0</v>
      </c>
      <c r="E10" s="105">
        <v>33289</v>
      </c>
      <c r="F10" s="119">
        <v>5.5</v>
      </c>
      <c r="G10" s="107">
        <v>1</v>
      </c>
      <c r="H10" s="70"/>
      <c r="I10" s="114">
        <v>2501</v>
      </c>
      <c r="J10" s="29">
        <f t="shared" si="0"/>
        <v>797.0298515068438</v>
      </c>
      <c r="K10" s="29">
        <f t="shared" si="1"/>
        <v>633.6820852637018</v>
      </c>
      <c r="L10" s="29">
        <f t="shared" si="2"/>
        <v>0</v>
      </c>
      <c r="M10" s="29">
        <f t="shared" si="3"/>
        <v>182.80692425356307</v>
      </c>
      <c r="N10" s="29">
        <f t="shared" si="4"/>
        <v>305.0246890411567</v>
      </c>
      <c r="O10" s="29">
        <f t="shared" si="5"/>
        <v>409.93055555555543</v>
      </c>
      <c r="P10" s="30">
        <f t="shared" si="6"/>
        <v>2328.4741056208204</v>
      </c>
      <c r="Q10" s="116"/>
      <c r="R10" s="120">
        <v>2472</v>
      </c>
      <c r="S10" s="29">
        <f t="shared" si="7"/>
        <v>2328.4741056208204</v>
      </c>
      <c r="T10" s="29">
        <f t="shared" si="8"/>
        <v>-172.5258943791796</v>
      </c>
      <c r="U10" s="110">
        <f t="shared" si="9"/>
        <v>93.10172353541864</v>
      </c>
      <c r="V10" s="29">
        <f>T10/3</f>
        <v>-57.50863145972653</v>
      </c>
      <c r="W10" s="29"/>
      <c r="X10" s="111">
        <f t="shared" si="10"/>
        <v>2443.4913685402735</v>
      </c>
      <c r="Y10" s="112">
        <f t="shared" si="11"/>
        <v>2.95107653205347</v>
      </c>
      <c r="Z10" s="69">
        <f t="shared" si="12"/>
        <v>1821.6000000000001</v>
      </c>
      <c r="AA10" s="69"/>
      <c r="AB10" s="29"/>
      <c r="AC10" s="113">
        <f t="shared" si="13"/>
        <v>2443.4913685402735</v>
      </c>
      <c r="AD10" s="113">
        <f t="shared" si="14"/>
        <v>2443</v>
      </c>
      <c r="AE10" s="29">
        <f t="shared" si="15"/>
        <v>-58</v>
      </c>
      <c r="AF10" s="110">
        <f t="shared" si="16"/>
        <v>97.68092762894842</v>
      </c>
      <c r="AG10" s="110">
        <f t="shared" si="17"/>
        <v>2.9504830917874396</v>
      </c>
    </row>
    <row r="11" spans="1:33" ht="11.25">
      <c r="A11" s="38" t="s">
        <v>89</v>
      </c>
      <c r="B11" s="104">
        <v>6759</v>
      </c>
      <c r="C11" s="27">
        <v>10.1836</v>
      </c>
      <c r="D11" s="29">
        <v>759</v>
      </c>
      <c r="E11" s="105">
        <v>221770</v>
      </c>
      <c r="F11" s="119">
        <v>25</v>
      </c>
      <c r="G11" s="107">
        <v>1</v>
      </c>
      <c r="H11" s="70"/>
      <c r="I11" s="114">
        <v>13354</v>
      </c>
      <c r="J11" s="29">
        <f t="shared" si="0"/>
        <v>6506.18933132217</v>
      </c>
      <c r="K11" s="29">
        <f t="shared" si="1"/>
        <v>1909.3333580364026</v>
      </c>
      <c r="L11" s="29">
        <f t="shared" si="2"/>
        <v>4051.975469138594</v>
      </c>
      <c r="M11" s="29">
        <f t="shared" si="3"/>
        <v>1217.8524915651622</v>
      </c>
      <c r="N11" s="29">
        <f t="shared" si="4"/>
        <v>1386.475859277985</v>
      </c>
      <c r="O11" s="29">
        <f t="shared" si="5"/>
        <v>409.93055555555543</v>
      </c>
      <c r="P11" s="30">
        <f t="shared" si="6"/>
        <v>15481.757064895868</v>
      </c>
      <c r="Q11" s="116"/>
      <c r="R11" s="120">
        <v>12148</v>
      </c>
      <c r="S11" s="29">
        <f t="shared" si="7"/>
        <v>15481.757064895868</v>
      </c>
      <c r="T11" s="29">
        <f t="shared" si="8"/>
        <v>2127.757064895868</v>
      </c>
      <c r="U11" s="110">
        <f t="shared" si="9"/>
        <v>115.93348109102793</v>
      </c>
      <c r="V11" s="29"/>
      <c r="W11" s="29">
        <f>T11/3</f>
        <v>709.2523549652893</v>
      </c>
      <c r="X11" s="111">
        <f t="shared" si="10"/>
        <v>14063.252354965289</v>
      </c>
      <c r="Y11" s="112">
        <f t="shared" si="11"/>
        <v>2.0806705659069817</v>
      </c>
      <c r="Z11" s="69">
        <f t="shared" si="12"/>
        <v>14869.800000000001</v>
      </c>
      <c r="AA11" s="69">
        <f>Z11-X11</f>
        <v>806.5476450347123</v>
      </c>
      <c r="AB11" s="29">
        <v>807</v>
      </c>
      <c r="AC11" s="113">
        <f t="shared" si="13"/>
        <v>14870.252354965289</v>
      </c>
      <c r="AD11" s="113">
        <f t="shared" si="14"/>
        <v>14870</v>
      </c>
      <c r="AE11" s="29">
        <f t="shared" si="15"/>
        <v>1516</v>
      </c>
      <c r="AF11" s="110">
        <f t="shared" si="16"/>
        <v>111.35240377415008</v>
      </c>
      <c r="AG11" s="110">
        <f t="shared" si="17"/>
        <v>2.2000295901760616</v>
      </c>
    </row>
    <row r="12" spans="1:33" ht="11.25">
      <c r="A12" s="38" t="s">
        <v>90</v>
      </c>
      <c r="B12" s="104">
        <v>2969</v>
      </c>
      <c r="C12" s="27">
        <v>7.3794</v>
      </c>
      <c r="D12" s="29">
        <v>348</v>
      </c>
      <c r="E12" s="105">
        <v>117655</v>
      </c>
      <c r="F12" s="119">
        <v>7.64</v>
      </c>
      <c r="G12" s="107">
        <v>1</v>
      </c>
      <c r="H12" s="70"/>
      <c r="I12" s="114">
        <v>8097</v>
      </c>
      <c r="J12" s="29">
        <f t="shared" si="0"/>
        <v>2857.948827444226</v>
      </c>
      <c r="K12" s="29">
        <f t="shared" si="1"/>
        <v>1383.5710929625898</v>
      </c>
      <c r="L12" s="29">
        <f t="shared" si="2"/>
        <v>1857.822744743387</v>
      </c>
      <c r="M12" s="29">
        <f t="shared" si="3"/>
        <v>646.103778216617</v>
      </c>
      <c r="N12" s="29">
        <f t="shared" si="4"/>
        <v>423.7070225953522</v>
      </c>
      <c r="O12" s="29">
        <f t="shared" si="5"/>
        <v>409.93055555555543</v>
      </c>
      <c r="P12" s="30">
        <f t="shared" si="6"/>
        <v>7579.084021517728</v>
      </c>
      <c r="Q12" s="116"/>
      <c r="R12" s="120">
        <v>8002</v>
      </c>
      <c r="S12" s="29">
        <f t="shared" si="7"/>
        <v>7579.084021517728</v>
      </c>
      <c r="T12" s="29">
        <f t="shared" si="8"/>
        <v>-517.9159784822723</v>
      </c>
      <c r="U12" s="110">
        <f t="shared" si="9"/>
        <v>93.603606539678</v>
      </c>
      <c r="V12" s="29">
        <f>T12/3</f>
        <v>-172.63865949409077</v>
      </c>
      <c r="W12" s="29"/>
      <c r="X12" s="111">
        <f t="shared" si="10"/>
        <v>7924.3613405059095</v>
      </c>
      <c r="Y12" s="112">
        <f t="shared" si="11"/>
        <v>2.6690337960612696</v>
      </c>
      <c r="Z12" s="69">
        <f t="shared" si="12"/>
        <v>6531.8</v>
      </c>
      <c r="AA12" s="69"/>
      <c r="AB12" s="29"/>
      <c r="AC12" s="113">
        <f t="shared" si="13"/>
        <v>7924.3613405059095</v>
      </c>
      <c r="AD12" s="113">
        <f t="shared" si="14"/>
        <v>7924</v>
      </c>
      <c r="AE12" s="29">
        <f t="shared" si="15"/>
        <v>-173</v>
      </c>
      <c r="AF12" s="110">
        <f t="shared" si="16"/>
        <v>97.8634061998271</v>
      </c>
      <c r="AG12" s="110">
        <f t="shared" si="17"/>
        <v>2.668912091613338</v>
      </c>
    </row>
    <row r="13" spans="1:33" ht="11.25">
      <c r="A13" s="38" t="s">
        <v>91</v>
      </c>
      <c r="B13" s="104">
        <v>3256</v>
      </c>
      <c r="C13" s="27">
        <v>4.9893</v>
      </c>
      <c r="D13" s="29">
        <v>342</v>
      </c>
      <c r="E13" s="105">
        <v>148691</v>
      </c>
      <c r="F13" s="119">
        <v>7.5826</v>
      </c>
      <c r="G13" s="107"/>
      <c r="H13" s="70"/>
      <c r="I13" s="114">
        <v>6508</v>
      </c>
      <c r="J13" s="29">
        <f t="shared" si="0"/>
        <v>3134.214005442371</v>
      </c>
      <c r="K13" s="29">
        <f t="shared" si="1"/>
        <v>935.4488514131567</v>
      </c>
      <c r="L13" s="29">
        <f t="shared" si="2"/>
        <v>1825.7913181098802</v>
      </c>
      <c r="M13" s="29">
        <f t="shared" si="3"/>
        <v>816.5383272007734</v>
      </c>
      <c r="N13" s="29">
        <f t="shared" si="4"/>
        <v>420.52367402245</v>
      </c>
      <c r="O13" s="29">
        <f t="shared" si="5"/>
        <v>0</v>
      </c>
      <c r="P13" s="30">
        <f t="shared" si="6"/>
        <v>7132.516176188632</v>
      </c>
      <c r="Q13" s="116"/>
      <c r="R13" s="120">
        <v>5655</v>
      </c>
      <c r="S13" s="29">
        <f t="shared" si="7"/>
        <v>7132.516176188632</v>
      </c>
      <c r="T13" s="29">
        <f t="shared" si="8"/>
        <v>624.516176188632</v>
      </c>
      <c r="U13" s="110">
        <f t="shared" si="9"/>
        <v>109.59613054991752</v>
      </c>
      <c r="V13" s="29"/>
      <c r="W13" s="29">
        <f>T13/3</f>
        <v>208.172058729544</v>
      </c>
      <c r="X13" s="111">
        <f t="shared" si="10"/>
        <v>6716.172058729544</v>
      </c>
      <c r="Y13" s="112">
        <f t="shared" si="11"/>
        <v>2.0627064062437173</v>
      </c>
      <c r="Z13" s="69">
        <f t="shared" si="12"/>
        <v>7163.200000000001</v>
      </c>
      <c r="AA13" s="69">
        <f>Z13-X13</f>
        <v>447.0279412704567</v>
      </c>
      <c r="AB13" s="29">
        <v>447</v>
      </c>
      <c r="AC13" s="113">
        <f t="shared" si="13"/>
        <v>7163.172058729544</v>
      </c>
      <c r="AD13" s="113">
        <f t="shared" si="14"/>
        <v>7163</v>
      </c>
      <c r="AE13" s="29">
        <f t="shared" si="15"/>
        <v>655</v>
      </c>
      <c r="AF13" s="110">
        <f t="shared" si="16"/>
        <v>110.06453595574676</v>
      </c>
      <c r="AG13" s="110">
        <f t="shared" si="17"/>
        <v>2.199938574938575</v>
      </c>
    </row>
    <row r="14" spans="1:33" ht="11.25">
      <c r="A14" s="38" t="s">
        <v>92</v>
      </c>
      <c r="B14" s="104">
        <v>1516</v>
      </c>
      <c r="C14" s="27">
        <v>4.6604</v>
      </c>
      <c r="D14" s="29">
        <v>115</v>
      </c>
      <c r="E14" s="105">
        <v>57657</v>
      </c>
      <c r="F14" s="119">
        <v>3.75</v>
      </c>
      <c r="G14" s="107">
        <v>1.8</v>
      </c>
      <c r="H14" s="70"/>
      <c r="I14" s="114">
        <v>3112</v>
      </c>
      <c r="J14" s="29">
        <f t="shared" si="0"/>
        <v>1459.2962015511778</v>
      </c>
      <c r="K14" s="29">
        <f t="shared" si="1"/>
        <v>873.783061176092</v>
      </c>
      <c r="L14" s="29">
        <f t="shared" si="2"/>
        <v>613.9356771422111</v>
      </c>
      <c r="M14" s="29">
        <f t="shared" si="3"/>
        <v>316.62407497034116</v>
      </c>
      <c r="N14" s="29">
        <f t="shared" si="4"/>
        <v>207.97137889169775</v>
      </c>
      <c r="O14" s="29">
        <f t="shared" si="5"/>
        <v>737.8749999999998</v>
      </c>
      <c r="P14" s="30">
        <f t="shared" si="6"/>
        <v>4209.48539373152</v>
      </c>
      <c r="Q14" s="116"/>
      <c r="R14" s="120">
        <v>3075</v>
      </c>
      <c r="S14" s="29">
        <f t="shared" si="7"/>
        <v>4209.48539373152</v>
      </c>
      <c r="T14" s="29">
        <f t="shared" si="8"/>
        <v>1097.4853937315202</v>
      </c>
      <c r="U14" s="110">
        <f t="shared" si="9"/>
        <v>135.26624015846787</v>
      </c>
      <c r="V14" s="29"/>
      <c r="W14" s="29">
        <f>T14/3</f>
        <v>365.8284645771734</v>
      </c>
      <c r="X14" s="111">
        <f t="shared" si="10"/>
        <v>3477.8284645771732</v>
      </c>
      <c r="Y14" s="112">
        <f t="shared" si="11"/>
        <v>2.2940821006445735</v>
      </c>
      <c r="Z14" s="69">
        <f t="shared" si="12"/>
        <v>3335.2000000000003</v>
      </c>
      <c r="AA14" s="69"/>
      <c r="AB14" s="29"/>
      <c r="AC14" s="113">
        <f t="shared" si="13"/>
        <v>3477.8284645771732</v>
      </c>
      <c r="AD14" s="113">
        <f t="shared" si="14"/>
        <v>3478</v>
      </c>
      <c r="AE14" s="29">
        <f t="shared" si="15"/>
        <v>366</v>
      </c>
      <c r="AF14" s="110">
        <f t="shared" si="16"/>
        <v>111.76092544987146</v>
      </c>
      <c r="AG14" s="110">
        <f t="shared" si="17"/>
        <v>2.2941952506596306</v>
      </c>
    </row>
    <row r="15" spans="1:33" ht="11.25">
      <c r="A15" s="38" t="s">
        <v>93</v>
      </c>
      <c r="B15" s="104">
        <v>2103</v>
      </c>
      <c r="C15" s="27">
        <v>5.7591</v>
      </c>
      <c r="D15" s="29">
        <v>265</v>
      </c>
      <c r="E15" s="105">
        <v>119925</v>
      </c>
      <c r="F15" s="119">
        <v>33.1</v>
      </c>
      <c r="G15" s="107"/>
      <c r="H15" s="70"/>
      <c r="I15" s="114">
        <v>6141</v>
      </c>
      <c r="J15" s="29">
        <f t="shared" si="0"/>
        <v>2024.340311254701</v>
      </c>
      <c r="K15" s="29">
        <f t="shared" si="1"/>
        <v>1079.7794240020667</v>
      </c>
      <c r="L15" s="29">
        <f t="shared" si="2"/>
        <v>1414.721342979878</v>
      </c>
      <c r="M15" s="29">
        <f t="shared" si="3"/>
        <v>658.5695091804665</v>
      </c>
      <c r="N15" s="29">
        <f t="shared" si="4"/>
        <v>1835.6940376840523</v>
      </c>
      <c r="O15" s="29">
        <f t="shared" si="5"/>
        <v>0</v>
      </c>
      <c r="P15" s="30">
        <f t="shared" si="6"/>
        <v>7013.104625101165</v>
      </c>
      <c r="Q15" s="116"/>
      <c r="R15" s="120">
        <v>6069</v>
      </c>
      <c r="S15" s="29">
        <f t="shared" si="7"/>
        <v>7013.104625101165</v>
      </c>
      <c r="T15" s="29">
        <f t="shared" si="8"/>
        <v>872.1046251011649</v>
      </c>
      <c r="U15" s="110">
        <f t="shared" si="9"/>
        <v>114.20134546655535</v>
      </c>
      <c r="V15" s="29"/>
      <c r="W15" s="29">
        <f>T15/3</f>
        <v>290.7015417003883</v>
      </c>
      <c r="X15" s="111">
        <f t="shared" si="10"/>
        <v>6431.701541700389</v>
      </c>
      <c r="Y15" s="112">
        <f t="shared" si="11"/>
        <v>3.0583459542084586</v>
      </c>
      <c r="Z15" s="69">
        <f t="shared" si="12"/>
        <v>4626.6</v>
      </c>
      <c r="AA15" s="69"/>
      <c r="AB15" s="29"/>
      <c r="AC15" s="113">
        <f t="shared" si="13"/>
        <v>6431.701541700389</v>
      </c>
      <c r="AD15" s="113">
        <f t="shared" si="14"/>
        <v>6432</v>
      </c>
      <c r="AE15" s="29">
        <f t="shared" si="15"/>
        <v>291</v>
      </c>
      <c r="AF15" s="110">
        <f t="shared" si="16"/>
        <v>104.73864191499756</v>
      </c>
      <c r="AG15" s="110">
        <f t="shared" si="17"/>
        <v>3.05848787446505</v>
      </c>
    </row>
    <row r="16" spans="1:33" ht="11.25">
      <c r="A16" s="38" t="s">
        <v>94</v>
      </c>
      <c r="B16" s="104">
        <v>2520</v>
      </c>
      <c r="C16" s="27">
        <v>8.6009</v>
      </c>
      <c r="D16" s="29">
        <v>342</v>
      </c>
      <c r="E16" s="105">
        <v>125062</v>
      </c>
      <c r="F16" s="119">
        <v>15.62</v>
      </c>
      <c r="G16" s="107">
        <v>1</v>
      </c>
      <c r="H16" s="70"/>
      <c r="I16" s="114">
        <v>4862</v>
      </c>
      <c r="J16" s="29">
        <f t="shared" si="0"/>
        <v>2425.7430263251767</v>
      </c>
      <c r="K16" s="29">
        <f t="shared" si="1"/>
        <v>1612.5913507144126</v>
      </c>
      <c r="L16" s="29">
        <f t="shared" si="2"/>
        <v>1825.7913181098802</v>
      </c>
      <c r="M16" s="29">
        <f t="shared" si="3"/>
        <v>686.7794034365437</v>
      </c>
      <c r="N16" s="29">
        <f t="shared" si="4"/>
        <v>866.270116876885</v>
      </c>
      <c r="O16" s="29">
        <f t="shared" si="5"/>
        <v>409.93055555555543</v>
      </c>
      <c r="P16" s="30">
        <f t="shared" si="6"/>
        <v>7827.105771018454</v>
      </c>
      <c r="Q16" s="116"/>
      <c r="R16" s="120">
        <v>4306</v>
      </c>
      <c r="S16" s="29">
        <f t="shared" si="7"/>
        <v>7827.105771018454</v>
      </c>
      <c r="T16" s="29">
        <f t="shared" si="8"/>
        <v>2965.105771018454</v>
      </c>
      <c r="U16" s="110">
        <f t="shared" si="9"/>
        <v>160.98530997569836</v>
      </c>
      <c r="V16" s="29"/>
      <c r="W16" s="29">
        <f>T16/3</f>
        <v>988.3685903394847</v>
      </c>
      <c r="X16" s="111">
        <f t="shared" si="10"/>
        <v>5850.368590339484</v>
      </c>
      <c r="Y16" s="112">
        <f t="shared" si="11"/>
        <v>2.3215748374363034</v>
      </c>
      <c r="Z16" s="69">
        <f t="shared" si="12"/>
        <v>5544</v>
      </c>
      <c r="AA16" s="69"/>
      <c r="AB16" s="29"/>
      <c r="AC16" s="113">
        <f t="shared" si="13"/>
        <v>5850.368590339484</v>
      </c>
      <c r="AD16" s="113">
        <f t="shared" si="14"/>
        <v>5850</v>
      </c>
      <c r="AE16" s="29">
        <f t="shared" si="15"/>
        <v>988</v>
      </c>
      <c r="AF16" s="110">
        <f t="shared" si="16"/>
        <v>120.32085561497325</v>
      </c>
      <c r="AG16" s="110">
        <f t="shared" si="17"/>
        <v>2.3214285714285716</v>
      </c>
    </row>
    <row r="17" spans="1:33" ht="11.25">
      <c r="A17" s="38" t="s">
        <v>95</v>
      </c>
      <c r="B17" s="104">
        <v>2965</v>
      </c>
      <c r="C17" s="27">
        <v>5.8966</v>
      </c>
      <c r="D17" s="29">
        <v>575</v>
      </c>
      <c r="E17" s="105">
        <v>264341</v>
      </c>
      <c r="F17" s="119">
        <v>44</v>
      </c>
      <c r="G17" s="107">
        <v>1</v>
      </c>
      <c r="H17" s="70"/>
      <c r="I17" s="114">
        <v>18373</v>
      </c>
      <c r="J17" s="29">
        <f t="shared" si="0"/>
        <v>2854.0984416881543</v>
      </c>
      <c r="K17" s="29">
        <f t="shared" si="1"/>
        <v>1105.55943664298</v>
      </c>
      <c r="L17" s="29">
        <f t="shared" si="2"/>
        <v>3069.678385711056</v>
      </c>
      <c r="M17" s="29">
        <f t="shared" si="3"/>
        <v>1451.631624984563</v>
      </c>
      <c r="N17" s="29">
        <f t="shared" si="4"/>
        <v>2440.1975123292536</v>
      </c>
      <c r="O17" s="29">
        <f t="shared" si="5"/>
        <v>409.93055555555543</v>
      </c>
      <c r="P17" s="30">
        <f t="shared" si="6"/>
        <v>11331.095956911562</v>
      </c>
      <c r="Q17" s="116"/>
      <c r="R17" s="120">
        <v>18157</v>
      </c>
      <c r="S17" s="29">
        <f t="shared" si="7"/>
        <v>11331.095956911562</v>
      </c>
      <c r="T17" s="29">
        <f t="shared" si="8"/>
        <v>-7041.904043088438</v>
      </c>
      <c r="U17" s="110">
        <f t="shared" si="9"/>
        <v>61.67254099445688</v>
      </c>
      <c r="V17" s="29">
        <f>T17/3</f>
        <v>-2347.301347696146</v>
      </c>
      <c r="W17" s="29"/>
      <c r="X17" s="111">
        <f t="shared" si="10"/>
        <v>16025.698652303854</v>
      </c>
      <c r="Y17" s="112">
        <f t="shared" si="11"/>
        <v>5.4049573869490235</v>
      </c>
      <c r="Z17" s="69">
        <f t="shared" si="12"/>
        <v>6523.000000000001</v>
      </c>
      <c r="AA17" s="69"/>
      <c r="AB17" s="29"/>
      <c r="AC17" s="113">
        <f t="shared" si="13"/>
        <v>16025.698652303854</v>
      </c>
      <c r="AD17" s="113">
        <f t="shared" si="14"/>
        <v>16026</v>
      </c>
      <c r="AE17" s="29">
        <f t="shared" si="15"/>
        <v>-2347</v>
      </c>
      <c r="AF17" s="110">
        <f t="shared" si="16"/>
        <v>87.22582049746912</v>
      </c>
      <c r="AG17" s="110">
        <f t="shared" si="17"/>
        <v>5.405059021922428</v>
      </c>
    </row>
    <row r="18" spans="1:33" ht="11.25">
      <c r="A18" s="38" t="s">
        <v>96</v>
      </c>
      <c r="B18" s="104">
        <v>1236</v>
      </c>
      <c r="C18" s="27">
        <v>3.7557</v>
      </c>
      <c r="D18" s="29">
        <v>117</v>
      </c>
      <c r="E18" s="105">
        <v>55364</v>
      </c>
      <c r="F18" s="119">
        <v>2.1</v>
      </c>
      <c r="G18" s="107">
        <v>1</v>
      </c>
      <c r="H18" s="70"/>
      <c r="I18" s="114">
        <v>2367</v>
      </c>
      <c r="J18" s="29">
        <f t="shared" si="0"/>
        <v>1189.769198626158</v>
      </c>
      <c r="K18" s="29">
        <f t="shared" si="1"/>
        <v>704.1599525489332</v>
      </c>
      <c r="L18" s="29">
        <f t="shared" si="2"/>
        <v>624.6128193533801</v>
      </c>
      <c r="M18" s="29">
        <f t="shared" si="3"/>
        <v>304.0320392434217</v>
      </c>
      <c r="N18" s="29">
        <f t="shared" si="4"/>
        <v>116.46397217935075</v>
      </c>
      <c r="O18" s="29">
        <f t="shared" si="5"/>
        <v>409.93055555555543</v>
      </c>
      <c r="P18" s="30">
        <f t="shared" si="6"/>
        <v>3348.9685375067993</v>
      </c>
      <c r="Q18" s="116"/>
      <c r="R18" s="120">
        <v>2235</v>
      </c>
      <c r="S18" s="29">
        <f t="shared" si="7"/>
        <v>3348.9685375067993</v>
      </c>
      <c r="T18" s="29">
        <f t="shared" si="8"/>
        <v>981.9685375067993</v>
      </c>
      <c r="U18" s="110">
        <f t="shared" si="9"/>
        <v>141.48578527700883</v>
      </c>
      <c r="V18" s="29"/>
      <c r="W18" s="29">
        <f>T18/3</f>
        <v>327.32284583559976</v>
      </c>
      <c r="X18" s="111">
        <f t="shared" si="10"/>
        <v>2694.3228458355998</v>
      </c>
      <c r="Y18" s="112">
        <f t="shared" si="11"/>
        <v>2.179872852617799</v>
      </c>
      <c r="Z18" s="69">
        <f t="shared" si="12"/>
        <v>2719.2000000000003</v>
      </c>
      <c r="AA18" s="69">
        <f>Z18-X18</f>
        <v>24.87715416440051</v>
      </c>
      <c r="AB18" s="29">
        <v>25</v>
      </c>
      <c r="AC18" s="113">
        <f t="shared" si="13"/>
        <v>2719.3228458355998</v>
      </c>
      <c r="AD18" s="113">
        <f t="shared" si="14"/>
        <v>2719</v>
      </c>
      <c r="AE18" s="29">
        <f t="shared" si="15"/>
        <v>352</v>
      </c>
      <c r="AF18" s="110">
        <f t="shared" si="16"/>
        <v>114.87114490916773</v>
      </c>
      <c r="AG18" s="110">
        <f t="shared" si="17"/>
        <v>2.1998381877022655</v>
      </c>
    </row>
    <row r="19" spans="1:33" ht="11.25">
      <c r="A19" s="38" t="s">
        <v>97</v>
      </c>
      <c r="B19" s="104">
        <v>2566</v>
      </c>
      <c r="C19" s="27">
        <v>6.4982</v>
      </c>
      <c r="D19" s="29">
        <v>275</v>
      </c>
      <c r="E19" s="105">
        <v>121061</v>
      </c>
      <c r="F19" s="119">
        <v>11.3</v>
      </c>
      <c r="G19" s="107">
        <v>1.8</v>
      </c>
      <c r="H19" s="70"/>
      <c r="I19" s="114">
        <v>5151</v>
      </c>
      <c r="J19" s="29">
        <f t="shared" si="0"/>
        <v>2470.022462520001</v>
      </c>
      <c r="K19" s="29">
        <f t="shared" si="1"/>
        <v>1218.3540228595143</v>
      </c>
      <c r="L19" s="29">
        <f t="shared" si="2"/>
        <v>1468.1070540357225</v>
      </c>
      <c r="M19" s="29">
        <f t="shared" si="3"/>
        <v>664.8078661738292</v>
      </c>
      <c r="N19" s="29">
        <f t="shared" si="4"/>
        <v>626.6870883936492</v>
      </c>
      <c r="O19" s="29">
        <f t="shared" si="5"/>
        <v>737.8749999999998</v>
      </c>
      <c r="P19" s="30">
        <f t="shared" si="6"/>
        <v>7185.853493982716</v>
      </c>
      <c r="Q19" s="116"/>
      <c r="R19" s="120">
        <v>4470</v>
      </c>
      <c r="S19" s="29">
        <f t="shared" si="7"/>
        <v>7185.853493982716</v>
      </c>
      <c r="T19" s="29">
        <f t="shared" si="8"/>
        <v>2034.853493982716</v>
      </c>
      <c r="U19" s="110">
        <f t="shared" si="9"/>
        <v>139.50404764089916</v>
      </c>
      <c r="V19" s="29"/>
      <c r="W19" s="29">
        <f>T19/3</f>
        <v>678.2844979942387</v>
      </c>
      <c r="X19" s="111">
        <f t="shared" si="10"/>
        <v>5829.284497994238</v>
      </c>
      <c r="Y19" s="112">
        <f t="shared" si="11"/>
        <v>2.271739866716383</v>
      </c>
      <c r="Z19" s="69">
        <f t="shared" si="12"/>
        <v>5645.200000000001</v>
      </c>
      <c r="AA19" s="69"/>
      <c r="AB19" s="29"/>
      <c r="AC19" s="113">
        <f t="shared" si="13"/>
        <v>5829.284497994238</v>
      </c>
      <c r="AD19" s="113">
        <f t="shared" si="14"/>
        <v>5829</v>
      </c>
      <c r="AE19" s="29">
        <f t="shared" si="15"/>
        <v>678</v>
      </c>
      <c r="AF19" s="110">
        <f t="shared" si="16"/>
        <v>113.16249271986023</v>
      </c>
      <c r="AG19" s="110">
        <f t="shared" si="17"/>
        <v>2.2716289945440375</v>
      </c>
    </row>
    <row r="20" spans="1:33" ht="11.25">
      <c r="A20" s="38" t="s">
        <v>98</v>
      </c>
      <c r="B20" s="104">
        <v>322</v>
      </c>
      <c r="C20" s="27">
        <v>4.9591</v>
      </c>
      <c r="D20" s="29">
        <v>0</v>
      </c>
      <c r="E20" s="105">
        <v>35389</v>
      </c>
      <c r="F20" s="119">
        <v>13.8</v>
      </c>
      <c r="G20" s="107"/>
      <c r="H20" s="70"/>
      <c r="I20" s="114">
        <v>953</v>
      </c>
      <c r="J20" s="29">
        <f t="shared" si="0"/>
        <v>309.9560533637726</v>
      </c>
      <c r="K20" s="29">
        <f t="shared" si="1"/>
        <v>929.7866231822071</v>
      </c>
      <c r="L20" s="29">
        <f t="shared" si="2"/>
        <v>0</v>
      </c>
      <c r="M20" s="29">
        <f t="shared" si="3"/>
        <v>194.33909827298336</v>
      </c>
      <c r="N20" s="29">
        <f t="shared" si="4"/>
        <v>765.3346743214478</v>
      </c>
      <c r="O20" s="29">
        <f t="shared" si="5"/>
        <v>0</v>
      </c>
      <c r="P20" s="30">
        <f t="shared" si="6"/>
        <v>2199.416449140411</v>
      </c>
      <c r="Q20" s="116"/>
      <c r="R20" s="120">
        <v>942</v>
      </c>
      <c r="S20" s="29">
        <f t="shared" si="7"/>
        <v>2199.416449140411</v>
      </c>
      <c r="T20" s="29">
        <f t="shared" si="8"/>
        <v>1246.4164491404108</v>
      </c>
      <c r="U20" s="110">
        <f t="shared" si="9"/>
        <v>230.78871449532116</v>
      </c>
      <c r="V20" s="29"/>
      <c r="W20" s="29">
        <f>T20/3</f>
        <v>415.4721497134703</v>
      </c>
      <c r="X20" s="111">
        <f t="shared" si="10"/>
        <v>1368.4721497134703</v>
      </c>
      <c r="Y20" s="112">
        <f t="shared" si="11"/>
        <v>4.249913508426927</v>
      </c>
      <c r="Z20" s="69">
        <f t="shared" si="12"/>
        <v>708.4000000000001</v>
      </c>
      <c r="AA20" s="69"/>
      <c r="AB20" s="29"/>
      <c r="AC20" s="113">
        <f t="shared" si="13"/>
        <v>1368.4721497134703</v>
      </c>
      <c r="AD20" s="113">
        <f t="shared" si="14"/>
        <v>1368</v>
      </c>
      <c r="AE20" s="29">
        <f t="shared" si="15"/>
        <v>415</v>
      </c>
      <c r="AF20" s="110">
        <f t="shared" si="16"/>
        <v>143.54669464847848</v>
      </c>
      <c r="AG20" s="110">
        <f t="shared" si="17"/>
        <v>4.248447204968944</v>
      </c>
    </row>
    <row r="21" spans="1:33" ht="11.25">
      <c r="A21" s="38" t="s">
        <v>99</v>
      </c>
      <c r="B21" s="104">
        <v>594</v>
      </c>
      <c r="C21" s="27">
        <v>3.435</v>
      </c>
      <c r="D21" s="29">
        <v>0</v>
      </c>
      <c r="E21" s="105">
        <v>51554</v>
      </c>
      <c r="F21" s="119">
        <v>19.7894</v>
      </c>
      <c r="G21" s="107"/>
      <c r="H21" s="70"/>
      <c r="I21" s="114">
        <v>1525</v>
      </c>
      <c r="J21" s="29">
        <f t="shared" si="0"/>
        <v>571.7822847766488</v>
      </c>
      <c r="K21" s="29">
        <f t="shared" si="1"/>
        <v>644.0315885202721</v>
      </c>
      <c r="L21" s="29">
        <f t="shared" si="2"/>
        <v>0</v>
      </c>
      <c r="M21" s="29">
        <f t="shared" si="3"/>
        <v>283.1093806653306</v>
      </c>
      <c r="N21" s="29">
        <f t="shared" si="4"/>
        <v>1097.5010147838302</v>
      </c>
      <c r="O21" s="29">
        <f t="shared" si="5"/>
        <v>0</v>
      </c>
      <c r="P21" s="30">
        <f t="shared" si="6"/>
        <v>2596.424268746082</v>
      </c>
      <c r="Q21" s="116"/>
      <c r="R21" s="120">
        <v>1507</v>
      </c>
      <c r="S21" s="29">
        <f t="shared" si="7"/>
        <v>2596.424268746082</v>
      </c>
      <c r="T21" s="29">
        <f t="shared" si="8"/>
        <v>1071.424268746082</v>
      </c>
      <c r="U21" s="110">
        <f t="shared" si="9"/>
        <v>170.25732909810372</v>
      </c>
      <c r="V21" s="29"/>
      <c r="W21" s="29">
        <f>T21/3</f>
        <v>357.14142291536064</v>
      </c>
      <c r="X21" s="111">
        <f t="shared" si="10"/>
        <v>1882.1414229153606</v>
      </c>
      <c r="Y21" s="112">
        <f t="shared" si="11"/>
        <v>3.1685882540662638</v>
      </c>
      <c r="Z21" s="69">
        <f t="shared" si="12"/>
        <v>1306.8000000000002</v>
      </c>
      <c r="AA21" s="69"/>
      <c r="AB21" s="29"/>
      <c r="AC21" s="113">
        <f t="shared" si="13"/>
        <v>1882.1414229153606</v>
      </c>
      <c r="AD21" s="113">
        <f t="shared" si="14"/>
        <v>1882</v>
      </c>
      <c r="AE21" s="29">
        <f t="shared" si="15"/>
        <v>357</v>
      </c>
      <c r="AF21" s="110">
        <f t="shared" si="16"/>
        <v>123.40983606557376</v>
      </c>
      <c r="AG21" s="110">
        <f t="shared" si="17"/>
        <v>3.1683501683501682</v>
      </c>
    </row>
    <row r="22" spans="1:33" ht="11.25">
      <c r="A22" s="38" t="s">
        <v>100</v>
      </c>
      <c r="B22" s="104">
        <v>7001</v>
      </c>
      <c r="C22" s="27">
        <v>8.0985</v>
      </c>
      <c r="D22" s="29">
        <v>437</v>
      </c>
      <c r="E22" s="105">
        <v>315772</v>
      </c>
      <c r="F22" s="119">
        <v>26.98</v>
      </c>
      <c r="G22" s="107">
        <v>1.8</v>
      </c>
      <c r="H22" s="70"/>
      <c r="I22" s="114">
        <v>14480</v>
      </c>
      <c r="J22" s="29">
        <f t="shared" si="0"/>
        <v>6739.1376695645085</v>
      </c>
      <c r="K22" s="29">
        <f t="shared" si="1"/>
        <v>1518.3958717995408</v>
      </c>
      <c r="L22" s="29">
        <f t="shared" si="2"/>
        <v>2332.9555731404025</v>
      </c>
      <c r="M22" s="29">
        <f t="shared" si="3"/>
        <v>1734.0655497430419</v>
      </c>
      <c r="N22" s="29">
        <f t="shared" si="4"/>
        <v>1496.2847473328015</v>
      </c>
      <c r="O22" s="29">
        <f t="shared" si="5"/>
        <v>737.8749999999998</v>
      </c>
      <c r="P22" s="30">
        <f t="shared" si="6"/>
        <v>14558.714411580297</v>
      </c>
      <c r="Q22" s="116"/>
      <c r="R22" s="120">
        <v>11720</v>
      </c>
      <c r="S22" s="29">
        <f t="shared" si="7"/>
        <v>14558.714411580297</v>
      </c>
      <c r="T22" s="29">
        <f t="shared" si="8"/>
        <v>78.71441158029666</v>
      </c>
      <c r="U22" s="110">
        <f t="shared" si="9"/>
        <v>100.54360781478104</v>
      </c>
      <c r="V22" s="29"/>
      <c r="W22" s="29">
        <f>T22/3</f>
        <v>26.23813719343222</v>
      </c>
      <c r="X22" s="111">
        <f t="shared" si="10"/>
        <v>14506.238137193432</v>
      </c>
      <c r="Y22" s="112">
        <f t="shared" si="11"/>
        <v>2.0720237304947053</v>
      </c>
      <c r="Z22" s="121">
        <f t="shared" si="12"/>
        <v>15402.2</v>
      </c>
      <c r="AA22" s="69">
        <f>Z22-X22</f>
        <v>895.9618628065691</v>
      </c>
      <c r="AB22" s="26">
        <v>896</v>
      </c>
      <c r="AC22" s="113">
        <f t="shared" si="13"/>
        <v>15402.238137193432</v>
      </c>
      <c r="AD22" s="113">
        <f t="shared" si="14"/>
        <v>15402</v>
      </c>
      <c r="AE22" s="29">
        <f t="shared" si="15"/>
        <v>922</v>
      </c>
      <c r="AF22" s="110">
        <f t="shared" si="16"/>
        <v>106.36740331491711</v>
      </c>
      <c r="AG22" s="110">
        <f t="shared" si="17"/>
        <v>2.1999714326524784</v>
      </c>
    </row>
    <row r="23" spans="1:33" ht="11.25">
      <c r="A23" s="38" t="s">
        <v>101</v>
      </c>
      <c r="B23" s="104">
        <v>9558</v>
      </c>
      <c r="C23" s="27">
        <v>5.2337</v>
      </c>
      <c r="D23" s="29">
        <v>645</v>
      </c>
      <c r="E23" s="105">
        <v>211870</v>
      </c>
      <c r="F23" s="119">
        <v>10.74</v>
      </c>
      <c r="G23" s="107">
        <v>1.8</v>
      </c>
      <c r="H23" s="70"/>
      <c r="I23" s="114">
        <v>18663</v>
      </c>
      <c r="J23" s="29">
        <f t="shared" si="0"/>
        <v>9200.496764133348</v>
      </c>
      <c r="K23" s="29">
        <f t="shared" si="1"/>
        <v>981.2716520636238</v>
      </c>
      <c r="L23" s="29">
        <f t="shared" si="2"/>
        <v>3443.378363101967</v>
      </c>
      <c r="M23" s="29">
        <f t="shared" si="3"/>
        <v>1163.4865283307522</v>
      </c>
      <c r="N23" s="29">
        <f t="shared" si="4"/>
        <v>595.6300291458224</v>
      </c>
      <c r="O23" s="29">
        <f t="shared" si="5"/>
        <v>737.8749999999998</v>
      </c>
      <c r="P23" s="30">
        <f t="shared" si="6"/>
        <v>16122.138336775513</v>
      </c>
      <c r="Q23" s="116"/>
      <c r="R23" s="120">
        <v>15905</v>
      </c>
      <c r="S23" s="29">
        <f t="shared" si="7"/>
        <v>16122.138336775513</v>
      </c>
      <c r="T23" s="29">
        <f t="shared" si="8"/>
        <v>-2540.8616632244866</v>
      </c>
      <c r="U23" s="110">
        <f t="shared" si="9"/>
        <v>86.38556682620968</v>
      </c>
      <c r="V23" s="29">
        <f>T23/3</f>
        <v>-846.9538877414956</v>
      </c>
      <c r="W23" s="29"/>
      <c r="X23" s="111">
        <f t="shared" si="10"/>
        <v>17816.046112258504</v>
      </c>
      <c r="Y23" s="112">
        <f t="shared" si="11"/>
        <v>1.8639931065346833</v>
      </c>
      <c r="Z23" s="121">
        <f t="shared" si="12"/>
        <v>21027.600000000002</v>
      </c>
      <c r="AA23" s="69">
        <f>Z23-X23</f>
        <v>3211.5538877414983</v>
      </c>
      <c r="AB23" s="26">
        <v>3212</v>
      </c>
      <c r="AC23" s="113">
        <f t="shared" si="13"/>
        <v>21028.046112258504</v>
      </c>
      <c r="AD23" s="113">
        <f t="shared" si="14"/>
        <v>21028</v>
      </c>
      <c r="AE23" s="29">
        <f t="shared" si="15"/>
        <v>2365</v>
      </c>
      <c r="AF23" s="110">
        <f t="shared" si="16"/>
        <v>112.67213202593366</v>
      </c>
      <c r="AG23" s="110">
        <f t="shared" si="17"/>
        <v>2.200041849759364</v>
      </c>
    </row>
    <row r="24" spans="1:33" ht="11.25">
      <c r="A24" s="38" t="s">
        <v>102</v>
      </c>
      <c r="B24" s="104">
        <v>2058</v>
      </c>
      <c r="C24" s="27">
        <v>8.2462</v>
      </c>
      <c r="D24" s="29">
        <v>237</v>
      </c>
      <c r="E24" s="105">
        <v>152958</v>
      </c>
      <c r="F24" s="119">
        <v>4.05</v>
      </c>
      <c r="G24" s="107">
        <v>1.8</v>
      </c>
      <c r="H24" s="70"/>
      <c r="I24" s="114">
        <v>6843</v>
      </c>
      <c r="J24" s="29">
        <f t="shared" si="0"/>
        <v>1981.0234714988942</v>
      </c>
      <c r="K24" s="29">
        <f t="shared" si="1"/>
        <v>1546.0882926509075</v>
      </c>
      <c r="L24" s="29">
        <f t="shared" si="2"/>
        <v>1265.2413520235134</v>
      </c>
      <c r="M24" s="29">
        <f t="shared" si="3"/>
        <v>839.9706065059479</v>
      </c>
      <c r="N24" s="29">
        <f t="shared" si="4"/>
        <v>224.60908920303356</v>
      </c>
      <c r="O24" s="29">
        <f t="shared" si="5"/>
        <v>737.8749999999998</v>
      </c>
      <c r="P24" s="30">
        <f t="shared" si="6"/>
        <v>6594.807811882297</v>
      </c>
      <c r="Q24" s="116"/>
      <c r="R24" s="120">
        <v>6763</v>
      </c>
      <c r="S24" s="29">
        <f t="shared" si="7"/>
        <v>6594.807811882297</v>
      </c>
      <c r="T24" s="29">
        <f t="shared" si="8"/>
        <v>-248.19218811770315</v>
      </c>
      <c r="U24" s="110">
        <f t="shared" si="9"/>
        <v>96.37305000558668</v>
      </c>
      <c r="V24" s="29">
        <f>T24/3</f>
        <v>-82.73072937256772</v>
      </c>
      <c r="W24" s="29"/>
      <c r="X24" s="111">
        <f t="shared" si="10"/>
        <v>6760.269270627432</v>
      </c>
      <c r="Y24" s="112">
        <f t="shared" si="11"/>
        <v>3.2848733093427755</v>
      </c>
      <c r="Z24" s="69">
        <f t="shared" si="12"/>
        <v>4527.6</v>
      </c>
      <c r="AA24" s="69"/>
      <c r="AB24" s="29"/>
      <c r="AC24" s="113">
        <f t="shared" si="13"/>
        <v>6760.269270627432</v>
      </c>
      <c r="AD24" s="113">
        <f t="shared" si="14"/>
        <v>6760</v>
      </c>
      <c r="AE24" s="29">
        <f t="shared" si="15"/>
        <v>-83</v>
      </c>
      <c r="AF24" s="110">
        <f t="shared" si="16"/>
        <v>98.78708168931755</v>
      </c>
      <c r="AG24" s="110">
        <f t="shared" si="17"/>
        <v>3.2847424684159376</v>
      </c>
    </row>
    <row r="25" spans="1:33" ht="11.25">
      <c r="A25" s="38" t="s">
        <v>103</v>
      </c>
      <c r="B25" s="104">
        <v>613</v>
      </c>
      <c r="C25" s="27">
        <v>2.7164</v>
      </c>
      <c r="D25" s="29">
        <v>50</v>
      </c>
      <c r="E25" s="105">
        <v>51593</v>
      </c>
      <c r="F25" s="119">
        <v>3.2</v>
      </c>
      <c r="G25" s="107"/>
      <c r="H25" s="70"/>
      <c r="I25" s="114">
        <v>1266</v>
      </c>
      <c r="J25" s="29">
        <f t="shared" si="0"/>
        <v>590.0716171179894</v>
      </c>
      <c r="K25" s="29">
        <f t="shared" si="1"/>
        <v>509.30055518383324</v>
      </c>
      <c r="L25" s="29">
        <f t="shared" si="2"/>
        <v>266.9285552792223</v>
      </c>
      <c r="M25" s="29">
        <f t="shared" si="3"/>
        <v>283.32354961140555</v>
      </c>
      <c r="N25" s="29">
        <f t="shared" si="4"/>
        <v>177.4689099875821</v>
      </c>
      <c r="O25" s="29">
        <f t="shared" si="5"/>
        <v>0</v>
      </c>
      <c r="P25" s="30">
        <f t="shared" si="6"/>
        <v>1827.0931871800324</v>
      </c>
      <c r="Q25" s="116"/>
      <c r="R25" s="120">
        <v>1185</v>
      </c>
      <c r="S25" s="29">
        <f t="shared" si="7"/>
        <v>1827.0931871800324</v>
      </c>
      <c r="T25" s="29">
        <f t="shared" si="8"/>
        <v>561.0931871800324</v>
      </c>
      <c r="U25" s="110">
        <f t="shared" si="9"/>
        <v>144.32015696524743</v>
      </c>
      <c r="V25" s="29"/>
      <c r="W25" s="29">
        <f>T25/3</f>
        <v>187.03106239334411</v>
      </c>
      <c r="X25" s="111">
        <f t="shared" si="10"/>
        <v>1453.0310623933442</v>
      </c>
      <c r="Y25" s="112">
        <f t="shared" si="11"/>
        <v>2.3703606238064343</v>
      </c>
      <c r="Z25" s="69">
        <f t="shared" si="12"/>
        <v>1348.6000000000001</v>
      </c>
      <c r="AA25" s="69"/>
      <c r="AB25" s="29"/>
      <c r="AC25" s="113">
        <f t="shared" si="13"/>
        <v>1453.0310623933442</v>
      </c>
      <c r="AD25" s="113">
        <f t="shared" si="14"/>
        <v>1453</v>
      </c>
      <c r="AE25" s="29">
        <f t="shared" si="15"/>
        <v>187</v>
      </c>
      <c r="AF25" s="110">
        <f t="shared" si="16"/>
        <v>114.77093206951028</v>
      </c>
      <c r="AG25" s="110">
        <f t="shared" si="17"/>
        <v>2.3703099510603587</v>
      </c>
    </row>
    <row r="26" spans="1:35" ht="11.25">
      <c r="A26" s="38" t="s">
        <v>104</v>
      </c>
      <c r="B26" s="104">
        <v>1114</v>
      </c>
      <c r="C26" s="27">
        <v>2.4748</v>
      </c>
      <c r="D26" s="29">
        <v>146</v>
      </c>
      <c r="E26" s="105">
        <v>45671</v>
      </c>
      <c r="F26" s="119">
        <v>9.4</v>
      </c>
      <c r="G26" s="107">
        <v>1.8</v>
      </c>
      <c r="H26" s="70"/>
      <c r="I26" s="114">
        <v>2344</v>
      </c>
      <c r="J26" s="29">
        <f t="shared" si="0"/>
        <v>1072.332433065971</v>
      </c>
      <c r="K26" s="29">
        <f t="shared" si="1"/>
        <v>464.00272933623563</v>
      </c>
      <c r="L26" s="29">
        <f t="shared" si="2"/>
        <v>779.431381415329</v>
      </c>
      <c r="M26" s="29">
        <f t="shared" si="3"/>
        <v>250.8028188766403</v>
      </c>
      <c r="N26" s="29">
        <f t="shared" si="4"/>
        <v>521.3149230885224</v>
      </c>
      <c r="O26" s="29">
        <f t="shared" si="5"/>
        <v>737.8749999999998</v>
      </c>
      <c r="P26" s="30">
        <f t="shared" si="6"/>
        <v>3825.7592857826976</v>
      </c>
      <c r="Q26" s="116"/>
      <c r="R26" s="120">
        <v>2316</v>
      </c>
      <c r="S26" s="29">
        <f t="shared" si="7"/>
        <v>3825.7592857826976</v>
      </c>
      <c r="T26" s="29">
        <f t="shared" si="8"/>
        <v>1481.7592857826976</v>
      </c>
      <c r="U26" s="110">
        <f t="shared" si="9"/>
        <v>163.21498659482498</v>
      </c>
      <c r="V26" s="29"/>
      <c r="W26" s="29">
        <f>T26/3</f>
        <v>493.91976192756584</v>
      </c>
      <c r="X26" s="111">
        <f t="shared" si="10"/>
        <v>2837.919761927566</v>
      </c>
      <c r="Y26" s="112">
        <f t="shared" si="11"/>
        <v>2.5475042746207954</v>
      </c>
      <c r="Z26" s="69">
        <f t="shared" si="12"/>
        <v>2450.8</v>
      </c>
      <c r="AA26" s="69"/>
      <c r="AB26" s="29"/>
      <c r="AC26" s="113">
        <f t="shared" si="13"/>
        <v>2837.919761927566</v>
      </c>
      <c r="AD26" s="113">
        <f t="shared" si="14"/>
        <v>2838</v>
      </c>
      <c r="AE26" s="29">
        <f t="shared" si="15"/>
        <v>494</v>
      </c>
      <c r="AF26" s="110">
        <f t="shared" si="16"/>
        <v>121.07508532423208</v>
      </c>
      <c r="AG26" s="110">
        <f t="shared" si="17"/>
        <v>2.547576301615799</v>
      </c>
      <c r="AI26" s="122"/>
    </row>
    <row r="27" spans="1:33" ht="11.25">
      <c r="A27" s="38" t="s">
        <v>105</v>
      </c>
      <c r="B27" s="104">
        <v>2506</v>
      </c>
      <c r="C27" s="27">
        <v>3.6809</v>
      </c>
      <c r="D27" s="29">
        <v>275</v>
      </c>
      <c r="E27" s="105">
        <v>132792</v>
      </c>
      <c r="F27" s="119">
        <v>1</v>
      </c>
      <c r="G27" s="107">
        <v>1</v>
      </c>
      <c r="H27" s="70"/>
      <c r="I27" s="114">
        <v>9101</v>
      </c>
      <c r="J27" s="29">
        <f t="shared" si="0"/>
        <v>2412.2666761789255</v>
      </c>
      <c r="K27" s="29">
        <f t="shared" si="1"/>
        <v>690.1356256722763</v>
      </c>
      <c r="L27" s="29">
        <f t="shared" si="2"/>
        <v>1468.1070540357225</v>
      </c>
      <c r="M27" s="29">
        <f t="shared" si="3"/>
        <v>729.2287868508861</v>
      </c>
      <c r="N27" s="29">
        <f t="shared" si="4"/>
        <v>55.4590343711194</v>
      </c>
      <c r="O27" s="29">
        <f t="shared" si="5"/>
        <v>409.93055555555543</v>
      </c>
      <c r="P27" s="30">
        <f t="shared" si="6"/>
        <v>5765.127732664485</v>
      </c>
      <c r="Q27" s="116"/>
      <c r="R27" s="120">
        <v>8994</v>
      </c>
      <c r="S27" s="29">
        <f t="shared" si="7"/>
        <v>5765.127732664485</v>
      </c>
      <c r="T27" s="29">
        <f t="shared" si="8"/>
        <v>-3335.872267335515</v>
      </c>
      <c r="U27" s="110">
        <f t="shared" si="9"/>
        <v>63.3460908984121</v>
      </c>
      <c r="V27" s="29">
        <f>T27/3</f>
        <v>-1111.9574224451717</v>
      </c>
      <c r="W27" s="29"/>
      <c r="X27" s="111">
        <f t="shared" si="10"/>
        <v>7989.042577554828</v>
      </c>
      <c r="Y27" s="112">
        <f t="shared" si="11"/>
        <v>3.1879659128311366</v>
      </c>
      <c r="Z27" s="69">
        <f t="shared" si="12"/>
        <v>5513.200000000001</v>
      </c>
      <c r="AA27" s="69"/>
      <c r="AB27" s="29"/>
      <c r="AC27" s="113">
        <f t="shared" si="13"/>
        <v>7989.042577554828</v>
      </c>
      <c r="AD27" s="113">
        <f t="shared" si="14"/>
        <v>7989</v>
      </c>
      <c r="AE27" s="29">
        <f t="shared" si="15"/>
        <v>-1112</v>
      </c>
      <c r="AF27" s="110">
        <f t="shared" si="16"/>
        <v>87.78156246566311</v>
      </c>
      <c r="AG27" s="110">
        <f t="shared" si="17"/>
        <v>3.187948922585794</v>
      </c>
    </row>
    <row r="28" spans="1:33" ht="11.25">
      <c r="A28" s="38" t="s">
        <v>106</v>
      </c>
      <c r="B28" s="104">
        <v>269</v>
      </c>
      <c r="C28" s="27">
        <v>3.8085</v>
      </c>
      <c r="D28" s="29">
        <v>0</v>
      </c>
      <c r="E28" s="105">
        <v>22924</v>
      </c>
      <c r="F28" s="119">
        <v>13.8</v>
      </c>
      <c r="G28" s="107"/>
      <c r="H28" s="70"/>
      <c r="I28" s="114">
        <v>769</v>
      </c>
      <c r="J28" s="29">
        <f t="shared" si="0"/>
        <v>258.93844209582244</v>
      </c>
      <c r="K28" s="29">
        <f t="shared" si="1"/>
        <v>714.059477403044</v>
      </c>
      <c r="L28" s="29">
        <f t="shared" si="2"/>
        <v>0</v>
      </c>
      <c r="M28" s="29">
        <f t="shared" si="3"/>
        <v>125.88740820056715</v>
      </c>
      <c r="N28" s="29">
        <f t="shared" si="4"/>
        <v>765.3346743214478</v>
      </c>
      <c r="O28" s="29">
        <f t="shared" si="5"/>
        <v>0</v>
      </c>
      <c r="P28" s="30">
        <f t="shared" si="6"/>
        <v>1864.220002020881</v>
      </c>
      <c r="Q28" s="116"/>
      <c r="R28" s="120">
        <v>760</v>
      </c>
      <c r="S28" s="29">
        <f t="shared" si="7"/>
        <v>1864.220002020881</v>
      </c>
      <c r="T28" s="29">
        <f t="shared" si="8"/>
        <v>1095.220002020881</v>
      </c>
      <c r="U28" s="110">
        <f t="shared" si="9"/>
        <v>242.42132666071274</v>
      </c>
      <c r="V28" s="29"/>
      <c r="W28" s="29">
        <f>T28/3</f>
        <v>365.07333400696035</v>
      </c>
      <c r="X28" s="111">
        <f t="shared" si="10"/>
        <v>1134.0733340069603</v>
      </c>
      <c r="Y28" s="112">
        <f t="shared" si="11"/>
        <v>4.215886000025875</v>
      </c>
      <c r="Z28" s="69">
        <f t="shared" si="12"/>
        <v>591.8000000000001</v>
      </c>
      <c r="AA28" s="69"/>
      <c r="AB28" s="29"/>
      <c r="AC28" s="113">
        <f t="shared" si="13"/>
        <v>1134.0733340069603</v>
      </c>
      <c r="AD28" s="113">
        <f t="shared" si="14"/>
        <v>1134</v>
      </c>
      <c r="AE28" s="29">
        <f t="shared" si="15"/>
        <v>365</v>
      </c>
      <c r="AF28" s="110">
        <f t="shared" si="16"/>
        <v>147.46423927178154</v>
      </c>
      <c r="AG28" s="110">
        <f t="shared" si="17"/>
        <v>4.215613382899628</v>
      </c>
    </row>
    <row r="29" spans="1:33" ht="11.25">
      <c r="A29" s="38" t="s">
        <v>107</v>
      </c>
      <c r="B29" s="104">
        <v>6120</v>
      </c>
      <c r="C29" s="27">
        <v>1.7864</v>
      </c>
      <c r="D29" s="29">
        <v>416</v>
      </c>
      <c r="E29" s="105">
        <v>45337</v>
      </c>
      <c r="F29" s="119">
        <v>16.6</v>
      </c>
      <c r="G29" s="107"/>
      <c r="H29" s="70"/>
      <c r="I29" s="114">
        <v>12739</v>
      </c>
      <c r="J29" s="29">
        <f t="shared" si="0"/>
        <v>5891.090206789715</v>
      </c>
      <c r="K29" s="29">
        <f t="shared" si="1"/>
        <v>334.9339242307464</v>
      </c>
      <c r="L29" s="29">
        <f t="shared" si="2"/>
        <v>2220.845579923129</v>
      </c>
      <c r="M29" s="29">
        <f t="shared" si="3"/>
        <v>248.9686540564087</v>
      </c>
      <c r="N29" s="29">
        <f t="shared" si="4"/>
        <v>920.6199705605821</v>
      </c>
      <c r="O29" s="29">
        <f t="shared" si="5"/>
        <v>0</v>
      </c>
      <c r="P29" s="30">
        <f t="shared" si="6"/>
        <v>9616.458335560581</v>
      </c>
      <c r="Q29" s="116"/>
      <c r="R29" s="120">
        <v>11904</v>
      </c>
      <c r="S29" s="29">
        <f t="shared" si="7"/>
        <v>9616.458335560581</v>
      </c>
      <c r="T29" s="29">
        <f t="shared" si="8"/>
        <v>-3122.541664439419</v>
      </c>
      <c r="U29" s="110">
        <f t="shared" si="9"/>
        <v>75.48832981835764</v>
      </c>
      <c r="V29" s="29">
        <f>T29/3</f>
        <v>-1040.8472214798064</v>
      </c>
      <c r="W29" s="29"/>
      <c r="X29" s="111">
        <f t="shared" si="10"/>
        <v>11698.152778520194</v>
      </c>
      <c r="Y29" s="112">
        <f t="shared" si="11"/>
        <v>1.9114628723072213</v>
      </c>
      <c r="Z29" s="121">
        <f t="shared" si="12"/>
        <v>13464.000000000002</v>
      </c>
      <c r="AA29" s="69">
        <f>Z29-X29</f>
        <v>1765.8472214798076</v>
      </c>
      <c r="AB29" s="26">
        <v>1766</v>
      </c>
      <c r="AC29" s="113">
        <f t="shared" si="13"/>
        <v>13464.152778520194</v>
      </c>
      <c r="AD29" s="113">
        <f t="shared" si="14"/>
        <v>13464</v>
      </c>
      <c r="AE29" s="29">
        <f t="shared" si="15"/>
        <v>725</v>
      </c>
      <c r="AF29" s="110">
        <f t="shared" si="16"/>
        <v>105.69118455137765</v>
      </c>
      <c r="AG29" s="110">
        <f t="shared" si="17"/>
        <v>2.2</v>
      </c>
    </row>
    <row r="30" spans="1:33" ht="11.25">
      <c r="A30" s="38" t="s">
        <v>108</v>
      </c>
      <c r="B30" s="104">
        <v>673</v>
      </c>
      <c r="C30" s="27">
        <v>3.274</v>
      </c>
      <c r="D30" s="29">
        <v>0</v>
      </c>
      <c r="E30" s="105">
        <v>40346</v>
      </c>
      <c r="F30" s="119">
        <v>1</v>
      </c>
      <c r="G30" s="107"/>
      <c r="H30" s="70"/>
      <c r="I30" s="114">
        <v>1298</v>
      </c>
      <c r="J30" s="29">
        <f t="shared" si="0"/>
        <v>647.8274034590651</v>
      </c>
      <c r="K30" s="29">
        <f t="shared" si="1"/>
        <v>613.8455373552753</v>
      </c>
      <c r="L30" s="29">
        <f t="shared" si="2"/>
        <v>0</v>
      </c>
      <c r="M30" s="29">
        <f t="shared" si="3"/>
        <v>221.5605204702531</v>
      </c>
      <c r="N30" s="29">
        <f t="shared" si="4"/>
        <v>55.4590343711194</v>
      </c>
      <c r="O30" s="29">
        <f t="shared" si="5"/>
        <v>0</v>
      </c>
      <c r="P30" s="30">
        <f t="shared" si="6"/>
        <v>1538.6924956557127</v>
      </c>
      <c r="Q30" s="116"/>
      <c r="R30" s="120">
        <v>1028</v>
      </c>
      <c r="S30" s="29">
        <f t="shared" si="7"/>
        <v>1538.6924956557127</v>
      </c>
      <c r="T30" s="29">
        <f t="shared" si="8"/>
        <v>240.69249565571272</v>
      </c>
      <c r="U30" s="110">
        <f t="shared" si="9"/>
        <v>118.5433355666959</v>
      </c>
      <c r="V30" s="29"/>
      <c r="W30" s="29">
        <f>T30/3</f>
        <v>80.23083188523758</v>
      </c>
      <c r="X30" s="111">
        <f t="shared" si="10"/>
        <v>1378.2308318852376</v>
      </c>
      <c r="Y30" s="112">
        <f t="shared" si="11"/>
        <v>2.0478912806615717</v>
      </c>
      <c r="Z30" s="69">
        <f t="shared" si="12"/>
        <v>1480.6000000000001</v>
      </c>
      <c r="AA30" s="69">
        <f>Z30-X30</f>
        <v>102.36916811476249</v>
      </c>
      <c r="AB30" s="29">
        <v>102</v>
      </c>
      <c r="AC30" s="113">
        <f t="shared" si="13"/>
        <v>1480.2308318852376</v>
      </c>
      <c r="AD30" s="113">
        <f t="shared" si="14"/>
        <v>1480</v>
      </c>
      <c r="AE30" s="29">
        <f t="shared" si="15"/>
        <v>182</v>
      </c>
      <c r="AF30" s="110">
        <f t="shared" si="16"/>
        <v>114.02157164869028</v>
      </c>
      <c r="AG30" s="110">
        <f t="shared" si="17"/>
        <v>2.199108469539376</v>
      </c>
    </row>
    <row r="31" spans="1:33" ht="11.25">
      <c r="A31" s="38" t="s">
        <v>109</v>
      </c>
      <c r="B31" s="104">
        <v>3110</v>
      </c>
      <c r="C31" s="27">
        <v>9.8723</v>
      </c>
      <c r="D31" s="29">
        <v>265</v>
      </c>
      <c r="E31" s="105">
        <v>281592</v>
      </c>
      <c r="F31" s="119">
        <v>13.08</v>
      </c>
      <c r="G31" s="107">
        <v>1.8</v>
      </c>
      <c r="H31" s="70"/>
      <c r="I31" s="114">
        <v>6002</v>
      </c>
      <c r="J31" s="29">
        <f t="shared" si="0"/>
        <v>2993.6749253457538</v>
      </c>
      <c r="K31" s="29">
        <f t="shared" si="1"/>
        <v>1850.9674094173745</v>
      </c>
      <c r="L31" s="29">
        <f t="shared" si="2"/>
        <v>1414.721342979878</v>
      </c>
      <c r="M31" s="29">
        <f t="shared" si="3"/>
        <v>1546.3656887983818</v>
      </c>
      <c r="N31" s="29">
        <f t="shared" si="4"/>
        <v>725.4041695742418</v>
      </c>
      <c r="O31" s="29">
        <f t="shared" si="5"/>
        <v>737.8749999999998</v>
      </c>
      <c r="P31" s="30">
        <f t="shared" si="6"/>
        <v>9269.008536115629</v>
      </c>
      <c r="Q31" s="116"/>
      <c r="R31" s="120">
        <v>5029</v>
      </c>
      <c r="S31" s="29">
        <f t="shared" si="7"/>
        <v>9269.008536115629</v>
      </c>
      <c r="T31" s="29">
        <f t="shared" si="8"/>
        <v>3267.008536115629</v>
      </c>
      <c r="U31" s="110">
        <f t="shared" si="9"/>
        <v>154.43199826917075</v>
      </c>
      <c r="V31" s="29"/>
      <c r="W31" s="29">
        <f>T31/3</f>
        <v>1089.0028453718762</v>
      </c>
      <c r="X31" s="111">
        <f t="shared" si="10"/>
        <v>7091.002845371876</v>
      </c>
      <c r="Y31" s="112">
        <f t="shared" si="11"/>
        <v>2.280065223592243</v>
      </c>
      <c r="Z31" s="69">
        <f t="shared" si="12"/>
        <v>6842.000000000001</v>
      </c>
      <c r="AA31" s="69"/>
      <c r="AB31" s="29"/>
      <c r="AC31" s="113">
        <f t="shared" si="13"/>
        <v>7091.002845371876</v>
      </c>
      <c r="AD31" s="113">
        <f t="shared" si="14"/>
        <v>7091</v>
      </c>
      <c r="AE31" s="29">
        <f t="shared" si="15"/>
        <v>1089</v>
      </c>
      <c r="AF31" s="110">
        <f t="shared" si="16"/>
        <v>118.14395201599466</v>
      </c>
      <c r="AG31" s="110">
        <f t="shared" si="17"/>
        <v>2.280064308681672</v>
      </c>
    </row>
    <row r="32" spans="1:33" ht="11.25">
      <c r="A32" s="38" t="s">
        <v>110</v>
      </c>
      <c r="B32" s="104">
        <v>1996</v>
      </c>
      <c r="C32" s="27">
        <v>3.798</v>
      </c>
      <c r="D32" s="29">
        <v>433</v>
      </c>
      <c r="E32" s="105">
        <v>88978</v>
      </c>
      <c r="F32" s="119">
        <v>4.2</v>
      </c>
      <c r="G32" s="107">
        <v>1.8</v>
      </c>
      <c r="H32" s="70"/>
      <c r="I32" s="114">
        <v>3948</v>
      </c>
      <c r="J32" s="29">
        <f t="shared" si="0"/>
        <v>1921.3424922797828</v>
      </c>
      <c r="K32" s="29">
        <f t="shared" si="1"/>
        <v>712.0908218922833</v>
      </c>
      <c r="L32" s="29">
        <f t="shared" si="2"/>
        <v>2311.6012887180646</v>
      </c>
      <c r="M32" s="29">
        <f t="shared" si="3"/>
        <v>488.623704714276</v>
      </c>
      <c r="N32" s="29">
        <f t="shared" si="4"/>
        <v>232.9279443587015</v>
      </c>
      <c r="O32" s="29">
        <f t="shared" si="5"/>
        <v>737.8749999999998</v>
      </c>
      <c r="P32" s="30">
        <f t="shared" si="6"/>
        <v>6404.461251963108</v>
      </c>
      <c r="Q32" s="116"/>
      <c r="R32" s="120">
        <v>3340</v>
      </c>
      <c r="S32" s="29">
        <f t="shared" si="7"/>
        <v>6404.461251963108</v>
      </c>
      <c r="T32" s="29">
        <f t="shared" si="8"/>
        <v>2456.461251963108</v>
      </c>
      <c r="U32" s="110">
        <f t="shared" si="9"/>
        <v>162.22039645296627</v>
      </c>
      <c r="V32" s="29"/>
      <c r="W32" s="29">
        <f>T32/3</f>
        <v>818.8204173210361</v>
      </c>
      <c r="X32" s="111">
        <f t="shared" si="10"/>
        <v>4766.820417321036</v>
      </c>
      <c r="Y32" s="112">
        <f t="shared" si="11"/>
        <v>2.3881865818241663</v>
      </c>
      <c r="Z32" s="69">
        <f t="shared" si="12"/>
        <v>4391.200000000001</v>
      </c>
      <c r="AA32" s="69"/>
      <c r="AB32" s="29"/>
      <c r="AC32" s="113">
        <f t="shared" si="13"/>
        <v>4766.820417321036</v>
      </c>
      <c r="AD32" s="113">
        <f t="shared" si="14"/>
        <v>4767</v>
      </c>
      <c r="AE32" s="29">
        <f t="shared" si="15"/>
        <v>819</v>
      </c>
      <c r="AF32" s="110">
        <f t="shared" si="16"/>
        <v>120.74468085106382</v>
      </c>
      <c r="AG32" s="110">
        <f t="shared" si="17"/>
        <v>2.3882765531062122</v>
      </c>
    </row>
    <row r="33" spans="1:33" ht="11.25">
      <c r="A33" s="38" t="s">
        <v>111</v>
      </c>
      <c r="B33" s="104">
        <v>2330</v>
      </c>
      <c r="C33" s="27">
        <v>7.5909</v>
      </c>
      <c r="D33" s="29">
        <v>187</v>
      </c>
      <c r="E33" s="105">
        <v>195917</v>
      </c>
      <c r="F33" s="119">
        <v>7.7</v>
      </c>
      <c r="G33" s="107"/>
      <c r="H33" s="70"/>
      <c r="I33" s="114">
        <v>4820</v>
      </c>
      <c r="J33" s="29">
        <f t="shared" si="0"/>
        <v>2242.8497029117707</v>
      </c>
      <c r="K33" s="29">
        <f t="shared" si="1"/>
        <v>1423.22543967934</v>
      </c>
      <c r="L33" s="29">
        <f t="shared" si="2"/>
        <v>998.3127967442913</v>
      </c>
      <c r="M33" s="29">
        <f t="shared" si="3"/>
        <v>1075.8804463632225</v>
      </c>
      <c r="N33" s="29">
        <f t="shared" si="4"/>
        <v>427.0345646576194</v>
      </c>
      <c r="O33" s="29">
        <f t="shared" si="5"/>
        <v>0</v>
      </c>
      <c r="P33" s="30">
        <f t="shared" si="6"/>
        <v>6167.302950356244</v>
      </c>
      <c r="Q33" s="116"/>
      <c r="R33" s="120">
        <v>4555</v>
      </c>
      <c r="S33" s="29">
        <f t="shared" si="7"/>
        <v>6167.302950356244</v>
      </c>
      <c r="T33" s="29">
        <f t="shared" si="8"/>
        <v>1347.3029503562439</v>
      </c>
      <c r="U33" s="110">
        <f t="shared" si="9"/>
        <v>127.9523433683868</v>
      </c>
      <c r="V33" s="29"/>
      <c r="W33" s="29">
        <f>T33/3</f>
        <v>449.10098345208127</v>
      </c>
      <c r="X33" s="111">
        <f t="shared" si="10"/>
        <v>5269.100983452081</v>
      </c>
      <c r="Y33" s="112">
        <f t="shared" si="11"/>
        <v>2.2614167310953137</v>
      </c>
      <c r="Z33" s="69">
        <f t="shared" si="12"/>
        <v>5126</v>
      </c>
      <c r="AA33" s="69"/>
      <c r="AB33" s="29"/>
      <c r="AC33" s="113">
        <f t="shared" si="13"/>
        <v>5269.100983452081</v>
      </c>
      <c r="AD33" s="113">
        <f t="shared" si="14"/>
        <v>5269</v>
      </c>
      <c r="AE33" s="29">
        <f t="shared" si="15"/>
        <v>449</v>
      </c>
      <c r="AF33" s="110">
        <f t="shared" si="16"/>
        <v>109.31535269709542</v>
      </c>
      <c r="AG33" s="110">
        <f t="shared" si="17"/>
        <v>2.26137339055794</v>
      </c>
    </row>
    <row r="34" spans="1:33" ht="11.25">
      <c r="A34" s="38" t="s">
        <v>112</v>
      </c>
      <c r="B34" s="104">
        <v>5734</v>
      </c>
      <c r="C34" s="27">
        <v>5.1354</v>
      </c>
      <c r="D34" s="29">
        <v>502</v>
      </c>
      <c r="E34" s="105">
        <v>227747</v>
      </c>
      <c r="F34" s="119">
        <v>7.5</v>
      </c>
      <c r="G34" s="107">
        <v>1.8</v>
      </c>
      <c r="H34" s="70"/>
      <c r="I34" s="114">
        <v>12541</v>
      </c>
      <c r="J34" s="29">
        <f t="shared" si="0"/>
        <v>5519.527981328795</v>
      </c>
      <c r="K34" s="29">
        <f t="shared" si="1"/>
        <v>962.8412866628836</v>
      </c>
      <c r="L34" s="29">
        <f t="shared" si="2"/>
        <v>2679.9626950033917</v>
      </c>
      <c r="M34" s="29">
        <f t="shared" si="3"/>
        <v>1250.6752554290074</v>
      </c>
      <c r="N34" s="29">
        <f t="shared" si="4"/>
        <v>415.9427577833955</v>
      </c>
      <c r="O34" s="29">
        <f t="shared" si="5"/>
        <v>737.8749999999998</v>
      </c>
      <c r="P34" s="30">
        <f t="shared" si="6"/>
        <v>11566.824976207474</v>
      </c>
      <c r="Q34" s="116"/>
      <c r="R34" s="120">
        <v>10680</v>
      </c>
      <c r="S34" s="29">
        <f t="shared" si="7"/>
        <v>11566.824976207474</v>
      </c>
      <c r="T34" s="29">
        <f t="shared" si="8"/>
        <v>-974.1750237925262</v>
      </c>
      <c r="U34" s="110">
        <f t="shared" si="9"/>
        <v>92.23207859187843</v>
      </c>
      <c r="V34" s="29">
        <f>T34/3</f>
        <v>-324.7250079308421</v>
      </c>
      <c r="W34" s="29"/>
      <c r="X34" s="111">
        <f t="shared" si="10"/>
        <v>12216.274992069159</v>
      </c>
      <c r="Y34" s="112">
        <f t="shared" si="11"/>
        <v>2.130497905836965</v>
      </c>
      <c r="Z34" s="121">
        <f t="shared" si="12"/>
        <v>12614.800000000001</v>
      </c>
      <c r="AA34" s="69">
        <f>Z34-X34</f>
        <v>398.52500793084255</v>
      </c>
      <c r="AB34" s="26">
        <v>399</v>
      </c>
      <c r="AC34" s="113">
        <f t="shared" si="13"/>
        <v>12615.274992069159</v>
      </c>
      <c r="AD34" s="113">
        <f t="shared" si="14"/>
        <v>12615</v>
      </c>
      <c r="AE34" s="29">
        <f t="shared" si="15"/>
        <v>74</v>
      </c>
      <c r="AF34" s="110">
        <f t="shared" si="16"/>
        <v>100.59006458815088</v>
      </c>
      <c r="AG34" s="110">
        <f t="shared" si="17"/>
        <v>2.2000348796651554</v>
      </c>
    </row>
    <row r="35" spans="1:33" ht="11.25">
      <c r="A35" s="38" t="s">
        <v>113</v>
      </c>
      <c r="B35" s="104">
        <v>2452</v>
      </c>
      <c r="C35" s="27">
        <v>4.9932</v>
      </c>
      <c r="D35" s="29">
        <v>145</v>
      </c>
      <c r="E35" s="105">
        <v>107726</v>
      </c>
      <c r="F35" s="119">
        <v>5.6</v>
      </c>
      <c r="G35" s="107"/>
      <c r="H35" s="70"/>
      <c r="I35" s="114">
        <v>4744</v>
      </c>
      <c r="J35" s="29">
        <f t="shared" si="0"/>
        <v>2360.2864684719575</v>
      </c>
      <c r="K35" s="29">
        <f t="shared" si="1"/>
        <v>936.1800663171535</v>
      </c>
      <c r="L35" s="29">
        <f t="shared" si="2"/>
        <v>774.0928103097446</v>
      </c>
      <c r="M35" s="29">
        <f t="shared" si="3"/>
        <v>591.5785611505103</v>
      </c>
      <c r="N35" s="29">
        <f t="shared" si="4"/>
        <v>310.5705924782686</v>
      </c>
      <c r="O35" s="29">
        <f t="shared" si="5"/>
        <v>0</v>
      </c>
      <c r="P35" s="30">
        <f t="shared" si="6"/>
        <v>4972.708498727634</v>
      </c>
      <c r="Q35" s="116"/>
      <c r="R35" s="120">
        <v>4547</v>
      </c>
      <c r="S35" s="29">
        <f t="shared" si="7"/>
        <v>4972.708498727634</v>
      </c>
      <c r="T35" s="29">
        <f t="shared" si="8"/>
        <v>228.70849872763392</v>
      </c>
      <c r="U35" s="110">
        <f t="shared" si="9"/>
        <v>104.82100545378654</v>
      </c>
      <c r="V35" s="29"/>
      <c r="W35" s="29">
        <f>T35/3</f>
        <v>76.23616624254464</v>
      </c>
      <c r="X35" s="111">
        <f t="shared" si="10"/>
        <v>4820.236166242545</v>
      </c>
      <c r="Y35" s="112">
        <f t="shared" si="11"/>
        <v>1.9658385669830933</v>
      </c>
      <c r="Z35" s="121">
        <f t="shared" si="12"/>
        <v>5394.400000000001</v>
      </c>
      <c r="AA35" s="69">
        <f>Z35-X35</f>
        <v>574.1638337574559</v>
      </c>
      <c r="AB35" s="26">
        <v>574</v>
      </c>
      <c r="AC35" s="113">
        <f t="shared" si="13"/>
        <v>5394.236166242545</v>
      </c>
      <c r="AD35" s="113">
        <f t="shared" si="14"/>
        <v>5394</v>
      </c>
      <c r="AE35" s="29">
        <f t="shared" si="15"/>
        <v>650</v>
      </c>
      <c r="AF35" s="110">
        <f t="shared" si="16"/>
        <v>113.70151770657672</v>
      </c>
      <c r="AG35" s="110">
        <f t="shared" si="17"/>
        <v>2.199836867862969</v>
      </c>
    </row>
    <row r="36" spans="1:33" ht="11.25">
      <c r="A36" s="38" t="s">
        <v>114</v>
      </c>
      <c r="B36" s="104">
        <v>1302</v>
      </c>
      <c r="C36" s="27">
        <v>2.9701</v>
      </c>
      <c r="D36" s="29">
        <v>130</v>
      </c>
      <c r="E36" s="105">
        <v>102044</v>
      </c>
      <c r="F36" s="119">
        <v>22.1</v>
      </c>
      <c r="G36" s="107"/>
      <c r="H36" s="70"/>
      <c r="I36" s="114">
        <v>2634</v>
      </c>
      <c r="J36" s="29">
        <f t="shared" si="0"/>
        <v>1253.3005636013413</v>
      </c>
      <c r="K36" s="29">
        <f t="shared" si="1"/>
        <v>556.8670221438312</v>
      </c>
      <c r="L36" s="29">
        <f t="shared" si="2"/>
        <v>694.0142437259778</v>
      </c>
      <c r="M36" s="29">
        <f t="shared" si="3"/>
        <v>560.3757931608216</v>
      </c>
      <c r="N36" s="29">
        <f t="shared" si="4"/>
        <v>1225.6446596017388</v>
      </c>
      <c r="O36" s="29">
        <f t="shared" si="5"/>
        <v>0</v>
      </c>
      <c r="P36" s="30">
        <f t="shared" si="6"/>
        <v>4290.20228223371</v>
      </c>
      <c r="Q36" s="116"/>
      <c r="R36" s="120">
        <v>2603</v>
      </c>
      <c r="S36" s="29">
        <f t="shared" si="7"/>
        <v>4290.20228223371</v>
      </c>
      <c r="T36" s="29">
        <f t="shared" si="8"/>
        <v>1656.2022822337103</v>
      </c>
      <c r="U36" s="110">
        <f t="shared" si="9"/>
        <v>162.87783911289714</v>
      </c>
      <c r="V36" s="29"/>
      <c r="W36" s="29">
        <f>T36/3</f>
        <v>552.0674274112367</v>
      </c>
      <c r="X36" s="111">
        <f t="shared" si="10"/>
        <v>3186.0674274112366</v>
      </c>
      <c r="Y36" s="112">
        <f t="shared" si="11"/>
        <v>2.4470563958611646</v>
      </c>
      <c r="Z36" s="69">
        <f t="shared" si="12"/>
        <v>2864.4</v>
      </c>
      <c r="AA36" s="69"/>
      <c r="AB36" s="29"/>
      <c r="AC36" s="113">
        <f t="shared" si="13"/>
        <v>3186.0674274112366</v>
      </c>
      <c r="AD36" s="113">
        <f t="shared" si="14"/>
        <v>3186</v>
      </c>
      <c r="AE36" s="29">
        <f t="shared" si="15"/>
        <v>552</v>
      </c>
      <c r="AF36" s="110">
        <f t="shared" si="16"/>
        <v>120.95671981776765</v>
      </c>
      <c r="AG36" s="110">
        <f t="shared" si="17"/>
        <v>2.447004608294931</v>
      </c>
    </row>
    <row r="37" spans="1:33" ht="11.25">
      <c r="A37" s="38" t="s">
        <v>115</v>
      </c>
      <c r="B37" s="104">
        <v>1091</v>
      </c>
      <c r="C37" s="27">
        <v>3.3694</v>
      </c>
      <c r="D37" s="29">
        <v>141</v>
      </c>
      <c r="E37" s="105">
        <v>8048</v>
      </c>
      <c r="F37" s="119">
        <v>0.5</v>
      </c>
      <c r="G37" s="107"/>
      <c r="H37" s="70"/>
      <c r="I37" s="114">
        <v>3024</v>
      </c>
      <c r="J37" s="29">
        <f t="shared" si="0"/>
        <v>1050.1927149685587</v>
      </c>
      <c r="K37" s="29">
        <f t="shared" si="1"/>
        <v>631.7321788530436</v>
      </c>
      <c r="L37" s="29">
        <f t="shared" si="2"/>
        <v>752.7385258874068</v>
      </c>
      <c r="M37" s="29">
        <f t="shared" si="3"/>
        <v>44.195684051568854</v>
      </c>
      <c r="N37" s="29">
        <f t="shared" si="4"/>
        <v>27.7295171855597</v>
      </c>
      <c r="O37" s="29">
        <f t="shared" si="5"/>
        <v>0</v>
      </c>
      <c r="P37" s="30">
        <f t="shared" si="6"/>
        <v>2506.5886209461382</v>
      </c>
      <c r="Q37" s="116"/>
      <c r="R37" s="120">
        <v>2988</v>
      </c>
      <c r="S37" s="29">
        <f t="shared" si="7"/>
        <v>2506.5886209461382</v>
      </c>
      <c r="T37" s="29">
        <f t="shared" si="8"/>
        <v>-517.4113790538618</v>
      </c>
      <c r="U37" s="110">
        <f t="shared" si="9"/>
        <v>82.88983534874795</v>
      </c>
      <c r="V37" s="29">
        <f>T37/3</f>
        <v>-172.47045968462058</v>
      </c>
      <c r="W37" s="29"/>
      <c r="X37" s="111">
        <f t="shared" si="10"/>
        <v>2851.5295403153796</v>
      </c>
      <c r="Y37" s="112">
        <f t="shared" si="11"/>
        <v>2.613684271599798</v>
      </c>
      <c r="Z37" s="69">
        <f t="shared" si="12"/>
        <v>2400.2000000000003</v>
      </c>
      <c r="AA37" s="69"/>
      <c r="AB37" s="29"/>
      <c r="AC37" s="113">
        <f t="shared" si="13"/>
        <v>2851.5295403153796</v>
      </c>
      <c r="AD37" s="113">
        <f t="shared" si="14"/>
        <v>2852</v>
      </c>
      <c r="AE37" s="29">
        <f t="shared" si="15"/>
        <v>-172</v>
      </c>
      <c r="AF37" s="110">
        <f t="shared" si="16"/>
        <v>94.31216931216932</v>
      </c>
      <c r="AG37" s="110">
        <f t="shared" si="17"/>
        <v>2.614115490375802</v>
      </c>
    </row>
    <row r="38" spans="1:33" ht="11.25">
      <c r="A38" s="38" t="s">
        <v>116</v>
      </c>
      <c r="B38" s="104">
        <v>2347</v>
      </c>
      <c r="C38" s="27">
        <v>3.7037</v>
      </c>
      <c r="D38" s="29">
        <v>0</v>
      </c>
      <c r="E38" s="105">
        <v>92750</v>
      </c>
      <c r="F38" s="119">
        <v>23</v>
      </c>
      <c r="G38" s="107"/>
      <c r="H38" s="70"/>
      <c r="I38" s="114">
        <v>5687</v>
      </c>
      <c r="J38" s="29">
        <f t="shared" si="0"/>
        <v>2259.2138423750753</v>
      </c>
      <c r="K38" s="29">
        <f t="shared" si="1"/>
        <v>694.4104204956424</v>
      </c>
      <c r="L38" s="29">
        <f t="shared" si="2"/>
        <v>0</v>
      </c>
      <c r="M38" s="29">
        <f t="shared" si="3"/>
        <v>509.33768585773004</v>
      </c>
      <c r="N38" s="29">
        <f t="shared" si="4"/>
        <v>1275.5577905357463</v>
      </c>
      <c r="O38" s="29">
        <f t="shared" si="5"/>
        <v>0</v>
      </c>
      <c r="P38" s="30">
        <f t="shared" si="6"/>
        <v>4738.519739264194</v>
      </c>
      <c r="Q38" s="116"/>
      <c r="R38" s="120">
        <v>5620</v>
      </c>
      <c r="S38" s="29">
        <f t="shared" si="7"/>
        <v>4738.519739264194</v>
      </c>
      <c r="T38" s="29">
        <f t="shared" si="8"/>
        <v>-948.480260735806</v>
      </c>
      <c r="U38" s="110">
        <f t="shared" si="9"/>
        <v>83.3219577855494</v>
      </c>
      <c r="V38" s="29">
        <f>T38/3</f>
        <v>-316.16008691193537</v>
      </c>
      <c r="W38" s="29"/>
      <c r="X38" s="111">
        <f t="shared" si="10"/>
        <v>5370.839913088064</v>
      </c>
      <c r="Y38" s="112">
        <f t="shared" si="11"/>
        <v>2.28838513552964</v>
      </c>
      <c r="Z38" s="121">
        <f t="shared" si="12"/>
        <v>5163.400000000001</v>
      </c>
      <c r="AA38" s="69"/>
      <c r="AB38" s="26"/>
      <c r="AC38" s="113">
        <f t="shared" si="13"/>
        <v>5370.839913088064</v>
      </c>
      <c r="AD38" s="113">
        <f t="shared" si="14"/>
        <v>5371</v>
      </c>
      <c r="AE38" s="29">
        <f t="shared" si="15"/>
        <v>-316</v>
      </c>
      <c r="AF38" s="110">
        <f t="shared" si="16"/>
        <v>94.44346755758748</v>
      </c>
      <c r="AG38" s="110">
        <f t="shared" si="17"/>
        <v>2.288453344695356</v>
      </c>
    </row>
    <row r="39" spans="1:33" ht="11.25">
      <c r="A39" s="38" t="s">
        <v>117</v>
      </c>
      <c r="B39" s="104">
        <v>2030</v>
      </c>
      <c r="C39" s="27">
        <v>6.0308</v>
      </c>
      <c r="D39" s="29">
        <v>234</v>
      </c>
      <c r="E39" s="105">
        <v>141906</v>
      </c>
      <c r="F39" s="119">
        <v>1.2</v>
      </c>
      <c r="G39" s="107">
        <v>1</v>
      </c>
      <c r="H39" s="70"/>
      <c r="I39" s="114">
        <v>4406</v>
      </c>
      <c r="J39" s="29">
        <f t="shared" si="0"/>
        <v>1954.0707712063922</v>
      </c>
      <c r="K39" s="29">
        <f t="shared" si="1"/>
        <v>1130.7207289805115</v>
      </c>
      <c r="L39" s="29">
        <f t="shared" si="2"/>
        <v>1249.2256387067603</v>
      </c>
      <c r="M39" s="29">
        <f t="shared" si="3"/>
        <v>779.2784220951702</v>
      </c>
      <c r="N39" s="29">
        <f t="shared" si="4"/>
        <v>66.55084124534328</v>
      </c>
      <c r="O39" s="29">
        <f t="shared" si="5"/>
        <v>409.93055555555543</v>
      </c>
      <c r="P39" s="30">
        <f t="shared" si="6"/>
        <v>5589.776957789733</v>
      </c>
      <c r="Q39" s="116"/>
      <c r="R39" s="120">
        <v>4354</v>
      </c>
      <c r="S39" s="29">
        <f t="shared" si="7"/>
        <v>5589.776957789733</v>
      </c>
      <c r="T39" s="29">
        <f t="shared" si="8"/>
        <v>1183.7769577897334</v>
      </c>
      <c r="U39" s="110">
        <f t="shared" si="9"/>
        <v>126.86738442555001</v>
      </c>
      <c r="V39" s="29"/>
      <c r="W39" s="29">
        <f>T39/3</f>
        <v>394.59231926324446</v>
      </c>
      <c r="X39" s="111">
        <f t="shared" si="10"/>
        <v>4800.5923192632445</v>
      </c>
      <c r="Y39" s="112">
        <f t="shared" si="11"/>
        <v>2.3648238025927313</v>
      </c>
      <c r="Z39" s="69">
        <f t="shared" si="12"/>
        <v>4466</v>
      </c>
      <c r="AA39" s="69"/>
      <c r="AB39" s="29"/>
      <c r="AC39" s="113">
        <f t="shared" si="13"/>
        <v>4800.5923192632445</v>
      </c>
      <c r="AD39" s="113">
        <f t="shared" si="14"/>
        <v>4801</v>
      </c>
      <c r="AE39" s="29">
        <f t="shared" si="15"/>
        <v>395</v>
      </c>
      <c r="AF39" s="110">
        <f t="shared" si="16"/>
        <v>108.9650476622787</v>
      </c>
      <c r="AG39" s="110">
        <f t="shared" si="17"/>
        <v>2.365024630541872</v>
      </c>
    </row>
    <row r="40" spans="1:33" ht="11.25">
      <c r="A40" s="38" t="s">
        <v>118</v>
      </c>
      <c r="B40" s="104">
        <v>3162</v>
      </c>
      <c r="C40" s="27">
        <v>5.9989</v>
      </c>
      <c r="D40" s="29">
        <v>373</v>
      </c>
      <c r="E40" s="105">
        <v>99104</v>
      </c>
      <c r="F40" s="119">
        <v>6.2</v>
      </c>
      <c r="G40" s="107"/>
      <c r="H40" s="70"/>
      <c r="I40" s="114">
        <v>6210</v>
      </c>
      <c r="J40" s="29">
        <f t="shared" si="0"/>
        <v>3043.729940174686</v>
      </c>
      <c r="K40" s="29">
        <f t="shared" si="1"/>
        <v>1124.7397660478196</v>
      </c>
      <c r="L40" s="29">
        <f t="shared" si="2"/>
        <v>1991.287022382998</v>
      </c>
      <c r="M40" s="29">
        <f t="shared" si="3"/>
        <v>544.2307495336331</v>
      </c>
      <c r="N40" s="29">
        <f t="shared" si="4"/>
        <v>343.8460131009403</v>
      </c>
      <c r="O40" s="29">
        <f t="shared" si="5"/>
        <v>0</v>
      </c>
      <c r="P40" s="30">
        <f t="shared" si="6"/>
        <v>7047.833491240078</v>
      </c>
      <c r="Q40" s="116"/>
      <c r="R40" s="120">
        <v>5182</v>
      </c>
      <c r="S40" s="29">
        <f t="shared" si="7"/>
        <v>7047.833491240078</v>
      </c>
      <c r="T40" s="29">
        <f t="shared" si="8"/>
        <v>837.8334912400778</v>
      </c>
      <c r="U40" s="110">
        <f t="shared" si="9"/>
        <v>113.49168262866469</v>
      </c>
      <c r="V40" s="29"/>
      <c r="W40" s="29">
        <f>T40/3</f>
        <v>279.27783041335925</v>
      </c>
      <c r="X40" s="111">
        <f t="shared" si="10"/>
        <v>6489.277830413359</v>
      </c>
      <c r="Y40" s="112">
        <f t="shared" si="11"/>
        <v>2.052270028593725</v>
      </c>
      <c r="Z40" s="69">
        <f t="shared" si="12"/>
        <v>6956.400000000001</v>
      </c>
      <c r="AA40" s="69">
        <f>Z40-X40</f>
        <v>467.1221695866416</v>
      </c>
      <c r="AB40" s="29">
        <v>467</v>
      </c>
      <c r="AC40" s="113">
        <f t="shared" si="13"/>
        <v>6956.277830413359</v>
      </c>
      <c r="AD40" s="113">
        <f t="shared" si="14"/>
        <v>6956</v>
      </c>
      <c r="AE40" s="29">
        <f t="shared" si="15"/>
        <v>746</v>
      </c>
      <c r="AF40" s="110">
        <f t="shared" si="16"/>
        <v>112.01288244766505</v>
      </c>
      <c r="AG40" s="110">
        <f t="shared" si="17"/>
        <v>2.199873497786211</v>
      </c>
    </row>
    <row r="41" spans="1:33" ht="11.25">
      <c r="A41" s="38" t="s">
        <v>119</v>
      </c>
      <c r="B41" s="104">
        <v>8404</v>
      </c>
      <c r="C41" s="27">
        <v>9.8534</v>
      </c>
      <c r="D41" s="29">
        <v>730</v>
      </c>
      <c r="E41" s="105">
        <v>268688</v>
      </c>
      <c r="F41" s="119">
        <v>23.5</v>
      </c>
      <c r="G41" s="107">
        <v>1.8</v>
      </c>
      <c r="H41" s="70"/>
      <c r="I41" s="114">
        <v>17491</v>
      </c>
      <c r="J41" s="29">
        <f t="shared" si="0"/>
        <v>8089.66047350666</v>
      </c>
      <c r="K41" s="29">
        <f t="shared" si="1"/>
        <v>1847.4238294980055</v>
      </c>
      <c r="L41" s="29">
        <f t="shared" si="2"/>
        <v>3897.156907076645</v>
      </c>
      <c r="M41" s="29">
        <f t="shared" si="3"/>
        <v>1475.5032252047629</v>
      </c>
      <c r="N41" s="29">
        <f t="shared" si="4"/>
        <v>1303.287307721306</v>
      </c>
      <c r="O41" s="29">
        <f t="shared" si="5"/>
        <v>737.8749999999998</v>
      </c>
      <c r="P41" s="30">
        <f t="shared" si="6"/>
        <v>17350.906743007377</v>
      </c>
      <c r="Q41" s="116"/>
      <c r="R41" s="120">
        <v>15778</v>
      </c>
      <c r="S41" s="29">
        <f t="shared" si="7"/>
        <v>17350.906743007377</v>
      </c>
      <c r="T41" s="29">
        <f t="shared" si="8"/>
        <v>-140.09325699262263</v>
      </c>
      <c r="U41" s="110">
        <f t="shared" si="9"/>
        <v>99.19905518842478</v>
      </c>
      <c r="V41" s="29">
        <f>T41/3</f>
        <v>-46.69775233087421</v>
      </c>
      <c r="W41" s="29"/>
      <c r="X41" s="111">
        <f t="shared" si="10"/>
        <v>17444.302247669126</v>
      </c>
      <c r="Y41" s="112">
        <f t="shared" si="11"/>
        <v>2.0757142131924233</v>
      </c>
      <c r="Z41" s="121">
        <f t="shared" si="12"/>
        <v>18488.800000000003</v>
      </c>
      <c r="AA41" s="69">
        <f>Z41-X41</f>
        <v>1044.4977523308771</v>
      </c>
      <c r="AB41" s="26">
        <v>1044</v>
      </c>
      <c r="AC41" s="113">
        <f t="shared" si="13"/>
        <v>18488.302247669126</v>
      </c>
      <c r="AD41" s="113">
        <f t="shared" si="14"/>
        <v>18488</v>
      </c>
      <c r="AE41" s="29">
        <f t="shared" si="15"/>
        <v>997</v>
      </c>
      <c r="AF41" s="110">
        <f t="shared" si="16"/>
        <v>105.70007432393803</v>
      </c>
      <c r="AG41" s="110">
        <f t="shared" si="17"/>
        <v>2.1999048072346503</v>
      </c>
    </row>
    <row r="42" spans="1:33" ht="11.25">
      <c r="A42" s="38" t="s">
        <v>120</v>
      </c>
      <c r="B42" s="104">
        <v>3493</v>
      </c>
      <c r="C42" s="27">
        <v>7.1695</v>
      </c>
      <c r="D42" s="29">
        <v>140</v>
      </c>
      <c r="E42" s="105">
        <v>167627</v>
      </c>
      <c r="F42" s="119">
        <v>11.09</v>
      </c>
      <c r="G42" s="107">
        <v>1.8</v>
      </c>
      <c r="H42" s="70"/>
      <c r="I42" s="114">
        <v>7451</v>
      </c>
      <c r="J42" s="29">
        <f t="shared" si="0"/>
        <v>3362.3493614896197</v>
      </c>
      <c r="K42" s="29">
        <f t="shared" si="1"/>
        <v>1344.216731847479</v>
      </c>
      <c r="L42" s="29">
        <f t="shared" si="2"/>
        <v>747.3999547818223</v>
      </c>
      <c r="M42" s="29">
        <f t="shared" si="3"/>
        <v>920.5255877873176</v>
      </c>
      <c r="N42" s="29">
        <f t="shared" si="4"/>
        <v>615.0406911757142</v>
      </c>
      <c r="O42" s="29">
        <f t="shared" si="5"/>
        <v>737.8749999999998</v>
      </c>
      <c r="P42" s="30">
        <f t="shared" si="6"/>
        <v>7727.407327081953</v>
      </c>
      <c r="Q42" s="116"/>
      <c r="R42" s="120">
        <v>6064</v>
      </c>
      <c r="S42" s="29">
        <f t="shared" si="7"/>
        <v>7727.407327081953</v>
      </c>
      <c r="T42" s="29">
        <f t="shared" si="8"/>
        <v>276.40732708195264</v>
      </c>
      <c r="U42" s="110">
        <f t="shared" si="9"/>
        <v>103.70966752223798</v>
      </c>
      <c r="V42" s="29"/>
      <c r="W42" s="29">
        <f>T42/3</f>
        <v>92.13577569398421</v>
      </c>
      <c r="X42" s="111">
        <f t="shared" si="10"/>
        <v>7543.135775693984</v>
      </c>
      <c r="Y42" s="112">
        <f t="shared" si="11"/>
        <v>2.1595006515012836</v>
      </c>
      <c r="Z42" s="69">
        <f t="shared" si="12"/>
        <v>7684.6</v>
      </c>
      <c r="AA42" s="69">
        <f>Z42-X42</f>
        <v>141.46422430601615</v>
      </c>
      <c r="AB42" s="29">
        <v>141</v>
      </c>
      <c r="AC42" s="113">
        <f t="shared" si="13"/>
        <v>7684.135775693984</v>
      </c>
      <c r="AD42" s="113">
        <f t="shared" si="14"/>
        <v>7684</v>
      </c>
      <c r="AE42" s="29">
        <f t="shared" si="15"/>
        <v>233</v>
      </c>
      <c r="AF42" s="110">
        <f t="shared" si="16"/>
        <v>103.12709703395517</v>
      </c>
      <c r="AG42" s="110">
        <f t="shared" si="17"/>
        <v>2.19982822788434</v>
      </c>
    </row>
    <row r="43" spans="1:33" ht="12" thickBot="1">
      <c r="A43" s="123"/>
      <c r="B43" s="124"/>
      <c r="C43" s="125"/>
      <c r="D43" s="126"/>
      <c r="E43" s="127"/>
      <c r="F43" s="127"/>
      <c r="G43" s="128"/>
      <c r="H43" s="70"/>
      <c r="I43" s="129"/>
      <c r="J43" s="130"/>
      <c r="K43" s="130"/>
      <c r="L43" s="130"/>
      <c r="M43" s="130"/>
      <c r="N43" s="130"/>
      <c r="O43" s="130"/>
      <c r="P43" s="131"/>
      <c r="Q43" s="126"/>
      <c r="R43" s="132"/>
      <c r="S43" s="47">
        <f t="shared" si="7"/>
        <v>0</v>
      </c>
      <c r="T43" s="47"/>
      <c r="U43" s="133"/>
      <c r="V43" s="133"/>
      <c r="W43" s="47"/>
      <c r="X43" s="134"/>
      <c r="Y43" s="135"/>
      <c r="AB43" s="49"/>
      <c r="AC43" s="136"/>
      <c r="AD43" s="136"/>
      <c r="AE43" s="47"/>
      <c r="AF43" s="133"/>
      <c r="AG43" s="133"/>
    </row>
    <row r="44" spans="1:33" ht="12" thickBot="1">
      <c r="A44" s="137" t="s">
        <v>121</v>
      </c>
      <c r="B44" s="138">
        <f aca="true" t="shared" si="18" ref="B44:G44">SUM(B8:B43)</f>
        <v>98119</v>
      </c>
      <c r="C44" s="139">
        <f t="shared" si="18"/>
        <v>188.9104</v>
      </c>
      <c r="D44" s="60">
        <f t="shared" si="18"/>
        <v>8846</v>
      </c>
      <c r="E44" s="60">
        <f t="shared" si="18"/>
        <v>4299727</v>
      </c>
      <c r="F44" s="140">
        <f t="shared" si="18"/>
        <v>425.7557</v>
      </c>
      <c r="G44" s="141">
        <f t="shared" si="18"/>
        <v>28.800000000000008</v>
      </c>
      <c r="H44" s="142"/>
      <c r="I44" s="76">
        <f>SUM(I8:I43)</f>
        <v>224879</v>
      </c>
      <c r="J44" s="138">
        <v>94449</v>
      </c>
      <c r="K44" s="59">
        <v>35419</v>
      </c>
      <c r="L44" s="59">
        <v>47225</v>
      </c>
      <c r="M44" s="59">
        <v>23612</v>
      </c>
      <c r="N44" s="59">
        <v>23612</v>
      </c>
      <c r="O44" s="59">
        <v>11806</v>
      </c>
      <c r="P44" s="61">
        <v>236123</v>
      </c>
      <c r="Q44" s="60"/>
      <c r="R44" s="60">
        <v>205556</v>
      </c>
      <c r="S44" s="60">
        <f t="shared" si="7"/>
        <v>236123</v>
      </c>
      <c r="T44" s="60">
        <f>P44-I44</f>
        <v>11244</v>
      </c>
      <c r="U44" s="140">
        <f>P44/I44*100</f>
        <v>105.00002223417928</v>
      </c>
      <c r="V44" s="138">
        <f>SUM(V8:V42)</f>
        <v>-6519.991206547278</v>
      </c>
      <c r="W44" s="138">
        <f>SUM(W8:W42)</f>
        <v>10267.991206547278</v>
      </c>
      <c r="X44" s="63">
        <f>SUM(X8:X42)</f>
        <v>228627</v>
      </c>
      <c r="Y44" s="143">
        <f>X44/B44</f>
        <v>2.3300991652992793</v>
      </c>
      <c r="Z44" s="142"/>
      <c r="AA44" s="142"/>
      <c r="AB44" s="60">
        <f>SUM(AB8:AB42)</f>
        <v>10607</v>
      </c>
      <c r="AC44" s="144">
        <f>SUM(AC8:AC42)</f>
        <v>239234</v>
      </c>
      <c r="AD44" s="144">
        <f>SUM(AD8:AD43)</f>
        <v>239231</v>
      </c>
      <c r="AE44" s="60">
        <f>AD44-I44</f>
        <v>14352</v>
      </c>
      <c r="AF44" s="140">
        <f>AD44/I44*100</f>
        <v>106.38209881758635</v>
      </c>
      <c r="AG44" s="145">
        <f>AC44/B44</f>
        <v>2.4382025907316627</v>
      </c>
    </row>
    <row r="45" spans="1:31" ht="12" thickBot="1">
      <c r="A45" s="146" t="s">
        <v>122</v>
      </c>
      <c r="B45" s="70"/>
      <c r="C45" s="70"/>
      <c r="D45" s="116"/>
      <c r="E45" s="147"/>
      <c r="F45" s="147"/>
      <c r="G45" s="148"/>
      <c r="H45" s="70"/>
      <c r="I45" s="149"/>
      <c r="J45" s="69"/>
      <c r="K45" s="69"/>
      <c r="L45" s="69"/>
      <c r="M45" s="69"/>
      <c r="N45" s="69"/>
      <c r="O45" s="69"/>
      <c r="P45" s="69"/>
      <c r="R45" s="116"/>
      <c r="S45" s="69">
        <f t="shared" si="7"/>
        <v>0</v>
      </c>
      <c r="T45" s="150"/>
      <c r="U45" s="70"/>
      <c r="V45" s="70"/>
      <c r="W45" s="70"/>
      <c r="X45" s="70"/>
      <c r="Y45" s="151"/>
      <c r="AC45" s="152"/>
      <c r="AD45" s="153"/>
      <c r="AE45" s="150"/>
    </row>
    <row r="46" spans="1:33" ht="11.25">
      <c r="A46" s="154" t="s">
        <v>90</v>
      </c>
      <c r="B46" s="155"/>
      <c r="C46" s="155"/>
      <c r="D46" s="155"/>
      <c r="E46" s="155"/>
      <c r="F46" s="155"/>
      <c r="G46" s="155"/>
      <c r="H46" s="156"/>
      <c r="I46" s="157">
        <v>10074.4</v>
      </c>
      <c r="J46" s="158"/>
      <c r="K46" s="155"/>
      <c r="L46" s="155"/>
      <c r="M46" s="155"/>
      <c r="N46" s="155"/>
      <c r="O46" s="155"/>
      <c r="P46" s="159">
        <f>I46+T46</f>
        <v>10265.8</v>
      </c>
      <c r="Q46" s="155"/>
      <c r="R46" s="160">
        <v>9800</v>
      </c>
      <c r="S46" s="161">
        <v>10074.4</v>
      </c>
      <c r="T46" s="161">
        <v>191.4</v>
      </c>
      <c r="U46" s="162">
        <f>P46/I46*100</f>
        <v>101.8998650043675</v>
      </c>
      <c r="V46" s="162"/>
      <c r="W46" s="162"/>
      <c r="X46" s="163">
        <v>10265.8</v>
      </c>
      <c r="Y46" s="164"/>
      <c r="Z46" s="155"/>
      <c r="AA46" s="155"/>
      <c r="AB46" s="155"/>
      <c r="AC46" s="165">
        <v>10265.8</v>
      </c>
      <c r="AD46" s="165">
        <v>10265.8</v>
      </c>
      <c r="AE46" s="161">
        <f>AC46-I46</f>
        <v>191.39999999999964</v>
      </c>
      <c r="AF46" s="166">
        <f>AC46/I46*100</f>
        <v>101.8998650043675</v>
      </c>
      <c r="AG46" s="167"/>
    </row>
    <row r="47" spans="1:33" ht="11.25">
      <c r="A47" s="168" t="s">
        <v>91</v>
      </c>
      <c r="B47" s="169"/>
      <c r="C47" s="169"/>
      <c r="D47" s="169"/>
      <c r="E47" s="169"/>
      <c r="F47" s="169"/>
      <c r="G47" s="169"/>
      <c r="H47" s="70"/>
      <c r="I47" s="170">
        <v>500</v>
      </c>
      <c r="J47" s="171"/>
      <c r="K47" s="49"/>
      <c r="L47" s="49"/>
      <c r="M47" s="49"/>
      <c r="N47" s="49"/>
      <c r="O47" s="49"/>
      <c r="P47" s="172">
        <f>I47+T47</f>
        <v>500</v>
      </c>
      <c r="Q47" s="49"/>
      <c r="R47" s="173">
        <v>500</v>
      </c>
      <c r="S47" s="128">
        <v>500</v>
      </c>
      <c r="T47" s="128">
        <v>0</v>
      </c>
      <c r="U47" s="135">
        <f>P47/I47*100</f>
        <v>100</v>
      </c>
      <c r="V47" s="174"/>
      <c r="W47" s="174"/>
      <c r="X47" s="175">
        <v>500</v>
      </c>
      <c r="Y47" s="176"/>
      <c r="Z47" s="169"/>
      <c r="AA47" s="169"/>
      <c r="AB47" s="169"/>
      <c r="AC47" s="177">
        <v>500</v>
      </c>
      <c r="AD47" s="177">
        <v>500</v>
      </c>
      <c r="AE47" s="107">
        <f>AC47-I47</f>
        <v>0</v>
      </c>
      <c r="AF47" s="110">
        <f>AC47/I47*100</f>
        <v>100</v>
      </c>
      <c r="AG47" s="178"/>
    </row>
    <row r="48" spans="1:33" ht="12" thickBot="1">
      <c r="A48" s="179" t="s">
        <v>88</v>
      </c>
      <c r="B48" s="180"/>
      <c r="C48" s="180"/>
      <c r="D48" s="180"/>
      <c r="E48" s="180"/>
      <c r="F48" s="180"/>
      <c r="G48" s="180"/>
      <c r="H48" s="181"/>
      <c r="I48" s="182">
        <v>5037.2</v>
      </c>
      <c r="J48" s="183"/>
      <c r="K48" s="180"/>
      <c r="L48" s="180"/>
      <c r="M48" s="180"/>
      <c r="N48" s="180"/>
      <c r="O48" s="180"/>
      <c r="P48" s="184">
        <f>I48+T48</f>
        <v>5132.9</v>
      </c>
      <c r="Q48" s="180"/>
      <c r="R48" s="185">
        <v>4900</v>
      </c>
      <c r="S48" s="186">
        <v>5037.2</v>
      </c>
      <c r="T48" s="186">
        <v>95.7</v>
      </c>
      <c r="U48" s="187">
        <f>P48/I48*100</f>
        <v>101.8998650043675</v>
      </c>
      <c r="V48" s="188"/>
      <c r="W48" s="188"/>
      <c r="X48" s="189">
        <v>5132.9</v>
      </c>
      <c r="Y48" s="188"/>
      <c r="Z48" s="180"/>
      <c r="AA48" s="180"/>
      <c r="AB48" s="180"/>
      <c r="AC48" s="190">
        <v>5132.9</v>
      </c>
      <c r="AD48" s="190">
        <v>5132.9</v>
      </c>
      <c r="AE48" s="186">
        <f>AC48-I48</f>
        <v>95.69999999999982</v>
      </c>
      <c r="AF48" s="191">
        <f>AC48/I48*100</f>
        <v>101.8998650043675</v>
      </c>
      <c r="AG48" s="192"/>
    </row>
    <row r="49" spans="1:33" ht="12" thickBot="1">
      <c r="A49" s="193" t="s">
        <v>123</v>
      </c>
      <c r="B49" s="194"/>
      <c r="C49" s="194"/>
      <c r="D49" s="194"/>
      <c r="E49" s="194"/>
      <c r="F49" s="194"/>
      <c r="G49" s="194"/>
      <c r="H49" s="195"/>
      <c r="I49" s="196">
        <f>SUM(I46:I48)</f>
        <v>15611.599999999999</v>
      </c>
      <c r="J49" s="197"/>
      <c r="K49" s="194"/>
      <c r="L49" s="194"/>
      <c r="M49" s="194"/>
      <c r="N49" s="194"/>
      <c r="O49" s="194"/>
      <c r="P49" s="198">
        <f>SUM(P46:P48)</f>
        <v>15898.699999999999</v>
      </c>
      <c r="Q49" s="194"/>
      <c r="R49" s="199"/>
      <c r="S49" s="200"/>
      <c r="T49" s="200">
        <f>SUM(T46:T48)</f>
        <v>287.1</v>
      </c>
      <c r="U49" s="201">
        <f>P49/I49*100</f>
        <v>101.83901714110021</v>
      </c>
      <c r="V49" s="202"/>
      <c r="W49" s="202"/>
      <c r="X49" s="203">
        <v>15898.7</v>
      </c>
      <c r="Y49" s="202"/>
      <c r="Z49" s="194"/>
      <c r="AA49" s="194"/>
      <c r="AB49" s="194"/>
      <c r="AC49" s="204">
        <f>SUM(AC46:AC48)</f>
        <v>15898.699999999999</v>
      </c>
      <c r="AD49" s="204">
        <f>SUM(AD46:AD48)</f>
        <v>15898.699999999999</v>
      </c>
      <c r="AE49" s="200">
        <f>AC49-I49</f>
        <v>287.10000000000036</v>
      </c>
      <c r="AF49" s="205">
        <f>AC49/I49*100</f>
        <v>101.83901714110021</v>
      </c>
      <c r="AG49" s="206"/>
    </row>
    <row r="50" spans="1:33" ht="12" thickBot="1">
      <c r="A50" s="207"/>
      <c r="B50" s="208"/>
      <c r="C50" s="208"/>
      <c r="D50" s="208"/>
      <c r="E50" s="208"/>
      <c r="F50" s="208"/>
      <c r="G50" s="208"/>
      <c r="H50" s="70"/>
      <c r="I50" s="209"/>
      <c r="J50" s="210"/>
      <c r="K50" s="208"/>
      <c r="L50" s="208"/>
      <c r="M50" s="208"/>
      <c r="N50" s="208"/>
      <c r="O50" s="208"/>
      <c r="P50" s="211"/>
      <c r="Q50" s="208"/>
      <c r="R50" s="212"/>
      <c r="S50" s="213"/>
      <c r="T50" s="213"/>
      <c r="U50" s="214"/>
      <c r="V50" s="215"/>
      <c r="W50" s="215"/>
      <c r="X50" s="216"/>
      <c r="Y50" s="215"/>
      <c r="Z50" s="208"/>
      <c r="AA50" s="208"/>
      <c r="AB50" s="208"/>
      <c r="AC50" s="217"/>
      <c r="AD50" s="217"/>
      <c r="AE50" s="213"/>
      <c r="AF50" s="127"/>
      <c r="AG50" s="208"/>
    </row>
    <row r="51" spans="1:33" ht="12" thickBot="1">
      <c r="A51" s="218" t="s">
        <v>52</v>
      </c>
      <c r="B51" s="219"/>
      <c r="C51" s="219"/>
      <c r="D51" s="219"/>
      <c r="E51" s="219"/>
      <c r="F51" s="219"/>
      <c r="G51" s="219"/>
      <c r="H51" s="195"/>
      <c r="I51" s="220">
        <f>I44+I49</f>
        <v>240490.6</v>
      </c>
      <c r="J51" s="221"/>
      <c r="K51" s="219"/>
      <c r="L51" s="219"/>
      <c r="M51" s="219"/>
      <c r="N51" s="219"/>
      <c r="O51" s="219"/>
      <c r="P51" s="222">
        <f>P44+P49</f>
        <v>252021.7</v>
      </c>
      <c r="Q51" s="219"/>
      <c r="R51" s="223"/>
      <c r="S51" s="141"/>
      <c r="T51" s="141">
        <f>SUM(T44:T48)</f>
        <v>11531.1</v>
      </c>
      <c r="U51" s="143">
        <f>P51/I51*100</f>
        <v>104.79482358146224</v>
      </c>
      <c r="V51" s="224"/>
      <c r="W51" s="224"/>
      <c r="X51" s="225">
        <f>X44+X49</f>
        <v>244525.7</v>
      </c>
      <c r="Y51" s="224"/>
      <c r="Z51" s="219"/>
      <c r="AA51" s="219"/>
      <c r="AB51" s="60">
        <f>AB44</f>
        <v>10607</v>
      </c>
      <c r="AC51" s="226">
        <f>AC44+AC49</f>
        <v>255132.7</v>
      </c>
      <c r="AD51" s="226">
        <f>AD44+AD49</f>
        <v>255129.7</v>
      </c>
      <c r="AE51" s="141">
        <f>AC51-I51</f>
        <v>14642.100000000006</v>
      </c>
      <c r="AF51" s="140">
        <f>AC51/I51*100</f>
        <v>106.0884292359036</v>
      </c>
      <c r="AG51" s="227"/>
    </row>
    <row r="52" spans="16:30" ht="11.25">
      <c r="P52" s="228"/>
      <c r="AC52" s="229"/>
      <c r="AD52" s="229"/>
    </row>
    <row r="53" spans="9:22" ht="11.25">
      <c r="I53" s="2" t="s">
        <v>124</v>
      </c>
      <c r="V53" s="69"/>
    </row>
    <row r="54" ht="11.25">
      <c r="I54" s="2" t="s">
        <v>125</v>
      </c>
    </row>
    <row r="56" spans="9:13" ht="11.25">
      <c r="I56" s="2" t="s">
        <v>126</v>
      </c>
      <c r="J56" s="69"/>
      <c r="L56" s="69">
        <v>94449</v>
      </c>
      <c r="M56" s="2" t="s">
        <v>127</v>
      </c>
    </row>
    <row r="57" spans="9:13" ht="11.25">
      <c r="I57" s="2" t="s">
        <v>128</v>
      </c>
      <c r="J57" s="69"/>
      <c r="L57" s="69">
        <v>35419</v>
      </c>
      <c r="M57" s="2" t="s">
        <v>127</v>
      </c>
    </row>
    <row r="58" spans="9:13" ht="11.25">
      <c r="I58" s="2" t="s">
        <v>129</v>
      </c>
      <c r="J58" s="69"/>
      <c r="L58" s="69">
        <v>47225</v>
      </c>
      <c r="M58" s="2" t="s">
        <v>127</v>
      </c>
    </row>
    <row r="59" spans="9:13" ht="11.25">
      <c r="I59" s="2" t="s">
        <v>130</v>
      </c>
      <c r="J59" s="69"/>
      <c r="L59" s="69">
        <v>23612</v>
      </c>
      <c r="M59" s="2" t="s">
        <v>127</v>
      </c>
    </row>
    <row r="60" spans="9:13" ht="11.25">
      <c r="I60" s="2" t="s">
        <v>131</v>
      </c>
      <c r="J60" s="69"/>
      <c r="L60" s="69">
        <v>23612</v>
      </c>
      <c r="M60" s="2" t="s">
        <v>127</v>
      </c>
    </row>
    <row r="61" spans="9:13" ht="11.25">
      <c r="I61" s="2" t="s">
        <v>132</v>
      </c>
      <c r="J61" s="69"/>
      <c r="L61" s="69">
        <v>11806</v>
      </c>
      <c r="M61" s="2" t="s">
        <v>127</v>
      </c>
    </row>
    <row r="62" spans="9:13" ht="11.25">
      <c r="I62" s="230" t="s">
        <v>133</v>
      </c>
      <c r="J62" s="69"/>
      <c r="L62" s="231">
        <f>SUM(L56:L61)</f>
        <v>236123</v>
      </c>
      <c r="M62" s="2" t="s">
        <v>127</v>
      </c>
    </row>
    <row r="63" spans="5:13" ht="11.25">
      <c r="E63" s="69"/>
      <c r="M63" s="69"/>
    </row>
    <row r="64" spans="1:10" ht="11.25">
      <c r="A64" s="230"/>
      <c r="I64" s="2" t="s">
        <v>134</v>
      </c>
      <c r="J64" s="69"/>
    </row>
    <row r="66" ht="11.25">
      <c r="A66" s="230"/>
    </row>
    <row r="67" ht="11.25">
      <c r="A67" s="71"/>
    </row>
    <row r="70" ht="11.25">
      <c r="D70" s="69"/>
    </row>
    <row r="71" ht="11.25">
      <c r="D71" s="69"/>
    </row>
    <row r="72" ht="11.25">
      <c r="D72" s="69"/>
    </row>
    <row r="73" ht="11.25">
      <c r="D73" s="69"/>
    </row>
    <row r="74" ht="11.25">
      <c r="D74" s="69"/>
    </row>
    <row r="75" ht="11.25">
      <c r="D75" s="69"/>
    </row>
    <row r="76" ht="11.25">
      <c r="D76" s="69"/>
    </row>
    <row r="77" ht="11.25">
      <c r="D77" s="69"/>
    </row>
    <row r="78" ht="11.25">
      <c r="D78" s="69"/>
    </row>
    <row r="79" ht="11.25">
      <c r="D79" s="69"/>
    </row>
    <row r="80" spans="1:4" ht="11.25">
      <c r="A80" s="232"/>
      <c r="D80" s="69"/>
    </row>
    <row r="81" ht="11.25">
      <c r="D81" s="69"/>
    </row>
    <row r="82" ht="11.25">
      <c r="D82" s="69"/>
    </row>
  </sheetData>
  <printOptions/>
  <pageMargins left="0" right="0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G6" sqref="G6"/>
    </sheetView>
  </sheetViews>
  <sheetFormatPr defaultColWidth="9.00390625" defaultRowHeight="12.75"/>
  <cols>
    <col min="1" max="1" width="15.75390625" style="0" customWidth="1"/>
    <col min="2" max="3" width="12.00390625" style="0" customWidth="1"/>
    <col min="4" max="4" width="10.625" style="0" customWidth="1"/>
    <col min="5" max="5" width="11.00390625" style="0" customWidth="1"/>
  </cols>
  <sheetData>
    <row r="2" ht="12.75">
      <c r="B2" s="4" t="s">
        <v>57</v>
      </c>
    </row>
    <row r="5" ht="13.5" thickBot="1">
      <c r="D5" s="79" t="s">
        <v>1</v>
      </c>
    </row>
    <row r="6" spans="1:5" ht="53.25" customHeight="1" thickBot="1">
      <c r="A6" s="11" t="s">
        <v>2</v>
      </c>
      <c r="B6" s="13" t="s">
        <v>53</v>
      </c>
      <c r="C6" s="18" t="s">
        <v>60</v>
      </c>
      <c r="D6" s="16" t="s">
        <v>58</v>
      </c>
      <c r="E6" s="16" t="s">
        <v>61</v>
      </c>
    </row>
    <row r="7" spans="1:5" ht="17.25" customHeight="1">
      <c r="A7" s="235"/>
      <c r="B7" s="236"/>
      <c r="C7" s="237"/>
      <c r="D7" s="237"/>
      <c r="E7" s="237"/>
    </row>
    <row r="8" ht="13.5" thickBot="1">
      <c r="C8" t="s">
        <v>59</v>
      </c>
    </row>
    <row r="9" spans="1:10" ht="20.25" customHeight="1">
      <c r="A9" s="80" t="s">
        <v>50</v>
      </c>
      <c r="B9" s="85">
        <v>2949592</v>
      </c>
      <c r="C9" s="242">
        <v>3003092</v>
      </c>
      <c r="D9" s="85">
        <f>C9-B9</f>
        <v>53500</v>
      </c>
      <c r="E9" s="89">
        <f>C9/B9*100</f>
        <v>101.81381018120473</v>
      </c>
      <c r="F9" s="74"/>
      <c r="G9" s="74"/>
      <c r="H9" s="74"/>
      <c r="I9" s="74"/>
      <c r="J9" s="74"/>
    </row>
    <row r="10" spans="1:10" ht="12.75">
      <c r="A10" s="81"/>
      <c r="B10" s="86"/>
      <c r="C10" s="233"/>
      <c r="D10" s="86"/>
      <c r="E10" s="90"/>
      <c r="F10" s="74"/>
      <c r="G10" s="74"/>
      <c r="H10" s="74"/>
      <c r="I10" s="74"/>
      <c r="J10" s="74"/>
    </row>
    <row r="11" spans="1:10" ht="13.5" thickBot="1">
      <c r="A11" s="82"/>
      <c r="B11" s="87"/>
      <c r="C11" s="234"/>
      <c r="D11" s="87"/>
      <c r="E11" s="91"/>
      <c r="F11" s="74"/>
      <c r="G11" s="74"/>
      <c r="H11" s="74"/>
      <c r="I11" s="74"/>
      <c r="J11" s="74"/>
    </row>
    <row r="12" spans="1:10" ht="12.75">
      <c r="A12" s="80" t="s">
        <v>49</v>
      </c>
      <c r="B12" s="85">
        <v>224879</v>
      </c>
      <c r="C12" s="242">
        <v>239231</v>
      </c>
      <c r="D12" s="85">
        <f>C12-B12</f>
        <v>14352</v>
      </c>
      <c r="E12" s="89">
        <f>C12/B12*100</f>
        <v>106.38209881758635</v>
      </c>
      <c r="F12" s="74"/>
      <c r="G12" s="74"/>
      <c r="H12" s="74"/>
      <c r="I12" s="74"/>
      <c r="J12" s="74"/>
    </row>
    <row r="13" spans="1:10" ht="12.75">
      <c r="A13" s="81"/>
      <c r="B13" s="86"/>
      <c r="C13" s="233"/>
      <c r="D13" s="86"/>
      <c r="E13" s="90"/>
      <c r="F13" s="74"/>
      <c r="G13" s="74"/>
      <c r="H13" s="74"/>
      <c r="I13" s="74"/>
      <c r="J13" s="74"/>
    </row>
    <row r="14" spans="1:10" ht="13.5" thickBot="1">
      <c r="A14" s="82"/>
      <c r="B14" s="87"/>
      <c r="C14" s="234"/>
      <c r="D14" s="87"/>
      <c r="E14" s="91"/>
      <c r="F14" s="74"/>
      <c r="G14" s="74"/>
      <c r="H14" s="74"/>
      <c r="I14" s="74"/>
      <c r="J14" s="74"/>
    </row>
    <row r="15" spans="1:10" ht="12.75">
      <c r="A15" s="80" t="s">
        <v>135</v>
      </c>
      <c r="B15" s="85">
        <f>B9+B12</f>
        <v>3174471</v>
      </c>
      <c r="C15" s="242">
        <f>C9+C12</f>
        <v>3242323</v>
      </c>
      <c r="D15" s="240">
        <f>D9+D12</f>
        <v>67852</v>
      </c>
      <c r="E15" s="89">
        <f>C15/B15*100</f>
        <v>102.1374269917728</v>
      </c>
      <c r="F15" s="74"/>
      <c r="G15" s="74"/>
      <c r="H15" s="74"/>
      <c r="I15" s="74"/>
      <c r="J15" s="74"/>
    </row>
    <row r="16" spans="1:10" ht="12.75">
      <c r="A16" s="81"/>
      <c r="B16" s="86"/>
      <c r="C16" s="233"/>
      <c r="D16" s="86"/>
      <c r="E16" s="90"/>
      <c r="F16" s="74"/>
      <c r="G16" s="74"/>
      <c r="H16" s="74"/>
      <c r="I16" s="74"/>
      <c r="J16" s="74"/>
    </row>
    <row r="17" spans="1:10" ht="13.5" thickBot="1">
      <c r="A17" s="82"/>
      <c r="B17" s="87"/>
      <c r="C17" s="234"/>
      <c r="D17" s="87"/>
      <c r="E17" s="91"/>
      <c r="F17" s="74"/>
      <c r="G17" s="74"/>
      <c r="H17" s="74"/>
      <c r="I17" s="74"/>
      <c r="J17" s="74"/>
    </row>
    <row r="18" spans="1:10" ht="13.5" thickBot="1">
      <c r="A18" s="83"/>
      <c r="B18" s="238"/>
      <c r="C18" s="241"/>
      <c r="D18" s="238"/>
      <c r="E18" s="239"/>
      <c r="F18" s="74"/>
      <c r="G18" s="74"/>
      <c r="H18" s="74"/>
      <c r="I18" s="74"/>
      <c r="J18" s="74"/>
    </row>
    <row r="19" spans="1:10" ht="12.75">
      <c r="A19" s="80" t="s">
        <v>51</v>
      </c>
      <c r="B19" s="85">
        <v>15611.6</v>
      </c>
      <c r="C19" s="242">
        <v>15898.7</v>
      </c>
      <c r="D19" s="85">
        <f>C19-B19</f>
        <v>287.10000000000036</v>
      </c>
      <c r="E19" s="89">
        <f>C19/B19*100</f>
        <v>101.83901714110021</v>
      </c>
      <c r="F19" s="74"/>
      <c r="G19" s="74"/>
      <c r="H19" s="74"/>
      <c r="I19" s="74"/>
      <c r="J19" s="74"/>
    </row>
    <row r="20" spans="1:10" ht="13.5" thickBot="1">
      <c r="A20" s="82"/>
      <c r="B20" s="87"/>
      <c r="C20" s="234"/>
      <c r="D20" s="87"/>
      <c r="E20" s="91"/>
      <c r="F20" s="74"/>
      <c r="G20" s="74"/>
      <c r="H20" s="74"/>
      <c r="I20" s="74"/>
      <c r="J20" s="74"/>
    </row>
    <row r="21" spans="1:10" ht="13.5" thickBot="1">
      <c r="A21" s="83"/>
      <c r="B21" s="74"/>
      <c r="C21" s="74"/>
      <c r="D21" s="74"/>
      <c r="E21" s="78"/>
      <c r="F21" s="74"/>
      <c r="G21" s="74"/>
      <c r="H21" s="74"/>
      <c r="I21" s="74"/>
      <c r="J21" s="74"/>
    </row>
    <row r="22" spans="1:10" ht="24" customHeight="1" thickBot="1">
      <c r="A22" s="84" t="s">
        <v>52</v>
      </c>
      <c r="B22" s="88">
        <f>B15+B19</f>
        <v>3190082.6</v>
      </c>
      <c r="C22" s="243">
        <f>C15+C19</f>
        <v>3258221.7</v>
      </c>
      <c r="D22" s="88">
        <f>D15+D19</f>
        <v>68139.1</v>
      </c>
      <c r="E22" s="92">
        <f>C22/B22*100</f>
        <v>102.13596663609901</v>
      </c>
      <c r="F22" s="74"/>
      <c r="G22" s="74"/>
      <c r="H22" s="74"/>
      <c r="I22" s="74"/>
      <c r="J22" s="74"/>
    </row>
    <row r="23" spans="2:10" ht="12.75">
      <c r="B23" s="74"/>
      <c r="C23" s="74"/>
      <c r="D23" s="74"/>
      <c r="E23" s="74"/>
      <c r="F23" s="74"/>
      <c r="G23" s="74"/>
      <c r="H23" s="74"/>
      <c r="I23" s="74"/>
      <c r="J23" s="74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2006-10-25T16:00:32Z</cp:lastPrinted>
  <dcterms:created xsi:type="dcterms:W3CDTF">2006-06-16T07:53:24Z</dcterms:created>
  <dcterms:modified xsi:type="dcterms:W3CDTF">2006-11-14T15:01:45Z</dcterms:modified>
  <cp:category/>
  <cp:version/>
  <cp:contentType/>
  <cp:contentStatus/>
</cp:coreProperties>
</file>